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D:\2020\2020_INFORMES\2020_informes_diciembre\"/>
    </mc:Choice>
  </mc:AlternateContent>
  <xr:revisionPtr revIDLastSave="0" documentId="13_ncr:1_{5F1C3D71-3BCF-41FC-8A46-F2DA6E096622}" xr6:coauthVersionLast="47" xr6:coauthVersionMax="47" xr10:uidLastSave="{00000000-0000-0000-0000-000000000000}"/>
  <bookViews>
    <workbookView xWindow="-108" yWindow="-108" windowWidth="23256" windowHeight="12576" firstSheet="1" activeTab="1" xr2:uid="{00000000-000D-0000-FFFF-FFFF00000000}"/>
  </bookViews>
  <sheets>
    <sheet name="gastos" sheetId="1" state="hidden" r:id="rId1"/>
    <sheet name="vigencia" sheetId="2" r:id="rId2"/>
    <sheet name="poai" sheetId="3" r:id="rId3"/>
    <sheet name="reserva" sheetId="4" r:id="rId4"/>
    <sheet name="ctas por pagar" sheetId="5" r:id="rId5"/>
    <sheet name="Hoja1" sheetId="10" state="hidden" r:id="rId6"/>
    <sheet name="Hoja3" sheetId="11" state="hidden" r:id="rId7"/>
    <sheet name="ej_res" sheetId="6" state="hidden" r:id="rId8"/>
    <sheet name="ej_cxp" sheetId="7" state="hidden" r:id="rId9"/>
    <sheet name="CIERRE" sheetId="8" state="hidden" r:id="rId10"/>
    <sheet name="Hoja2" sheetId="9" state="hidden" r:id="rId11"/>
  </sheets>
  <definedNames>
    <definedName name="_xlnm._FilterDatabase" localSheetId="0" hidden="1">gastos!$A$1:$AN$65</definedName>
    <definedName name="_xlnm._FilterDatabase" localSheetId="1" hidden="1">vigencia!$A$2:$W$74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0" l="1"/>
  <c r="C2" i="10"/>
  <c r="AJ70" i="1"/>
  <c r="AI70" i="1"/>
  <c r="AH70" i="1"/>
  <c r="AG70" i="1"/>
  <c r="AF70" i="1"/>
  <c r="AE70" i="1"/>
  <c r="AD70" i="1"/>
  <c r="AC70" i="1"/>
  <c r="AA70" i="1"/>
  <c r="Z70" i="1"/>
  <c r="Y70" i="1"/>
  <c r="X70" i="1"/>
  <c r="W70" i="1"/>
  <c r="V70" i="1"/>
  <c r="U70" i="1"/>
  <c r="T70" i="1"/>
  <c r="S70" i="1"/>
  <c r="AJ68" i="1"/>
  <c r="AI68" i="1"/>
  <c r="AH68" i="1"/>
  <c r="AG68" i="1"/>
  <c r="AE68" i="1"/>
  <c r="AD68" i="1"/>
  <c r="AC68" i="1"/>
  <c r="AA68" i="1"/>
  <c r="Z68" i="1"/>
  <c r="Y68" i="1"/>
  <c r="X68" i="1"/>
  <c r="W68" i="1"/>
  <c r="V68" i="1"/>
  <c r="U68" i="1"/>
  <c r="T68" i="1"/>
  <c r="S68" i="1"/>
  <c r="AE67" i="1"/>
  <c r="AD67" i="1"/>
  <c r="AC67" i="1"/>
  <c r="AB67" i="1"/>
  <c r="AA67" i="1"/>
  <c r="Z67" i="1"/>
  <c r="Y67" i="1"/>
  <c r="X67" i="1"/>
  <c r="S67" i="1"/>
  <c r="AN65" i="1"/>
  <c r="AM65" i="1"/>
  <c r="AL65" i="1"/>
  <c r="AK65" i="1"/>
  <c r="R65" i="1"/>
  <c r="P65" i="1"/>
  <c r="AN64" i="1"/>
  <c r="AM64" i="1"/>
  <c r="AL64" i="1"/>
  <c r="AK64" i="1"/>
  <c r="R64" i="1"/>
  <c r="P64" i="1"/>
  <c r="AL63" i="1"/>
  <c r="AK63" i="1"/>
  <c r="AB63" i="1"/>
  <c r="AB70" i="1" s="1"/>
  <c r="R63" i="1"/>
  <c r="P63" i="1"/>
  <c r="AN62" i="1"/>
  <c r="AM62" i="1"/>
  <c r="AL62" i="1"/>
  <c r="AK62" i="1"/>
  <c r="R62" i="1"/>
  <c r="P62" i="1"/>
  <c r="AN61" i="1"/>
  <c r="AM61" i="1"/>
  <c r="AL61" i="1"/>
  <c r="AK61" i="1"/>
  <c r="R61" i="1"/>
  <c r="P61" i="1"/>
  <c r="AN60" i="1"/>
  <c r="AM60" i="1"/>
  <c r="AL60" i="1"/>
  <c r="AK60" i="1"/>
  <c r="R60" i="1"/>
  <c r="P60" i="1"/>
  <c r="AN59" i="1"/>
  <c r="AM59" i="1"/>
  <c r="AL59" i="1"/>
  <c r="AK59" i="1"/>
  <c r="R59" i="1"/>
  <c r="P59" i="1"/>
  <c r="AN58" i="1"/>
  <c r="AM58" i="1"/>
  <c r="AL58" i="1"/>
  <c r="AK58" i="1"/>
  <c r="R58" i="1"/>
  <c r="P58" i="1"/>
  <c r="AN57" i="1"/>
  <c r="AM57" i="1"/>
  <c r="AL57" i="1"/>
  <c r="AK57" i="1"/>
  <c r="R57" i="1"/>
  <c r="P57" i="1"/>
  <c r="AN56" i="1"/>
  <c r="AM56" i="1"/>
  <c r="AL56" i="1"/>
  <c r="AK56" i="1"/>
  <c r="R56" i="1"/>
  <c r="P56" i="1"/>
  <c r="AN55" i="1"/>
  <c r="AM55" i="1"/>
  <c r="AL55" i="1"/>
  <c r="AK55" i="1"/>
  <c r="R55" i="1"/>
  <c r="P55" i="1"/>
  <c r="AN54" i="1"/>
  <c r="AM54" i="1"/>
  <c r="AL54" i="1"/>
  <c r="AK54" i="1"/>
  <c r="R54" i="1"/>
  <c r="P54" i="1"/>
  <c r="AN53" i="1"/>
  <c r="AM53" i="1"/>
  <c r="AL53" i="1"/>
  <c r="AK53" i="1"/>
  <c r="R53" i="1"/>
  <c r="P53" i="1"/>
  <c r="AN52" i="1"/>
  <c r="AM52" i="1"/>
  <c r="AL52" i="1"/>
  <c r="AK52" i="1"/>
  <c r="R52" i="1"/>
  <c r="P52" i="1"/>
  <c r="AN51" i="1"/>
  <c r="AM51" i="1"/>
  <c r="AL51" i="1"/>
  <c r="AK51" i="1"/>
  <c r="R51" i="1"/>
  <c r="P51" i="1"/>
  <c r="AN50" i="1"/>
  <c r="AM50" i="1"/>
  <c r="AL50" i="1"/>
  <c r="AK50" i="1"/>
  <c r="R50" i="1"/>
  <c r="P50" i="1"/>
  <c r="AN49" i="1"/>
  <c r="AM49" i="1"/>
  <c r="AL49" i="1"/>
  <c r="AK49" i="1"/>
  <c r="R49" i="1"/>
  <c r="P49" i="1"/>
  <c r="AN48" i="1"/>
  <c r="AM48" i="1"/>
  <c r="AL48" i="1"/>
  <c r="AK48" i="1"/>
  <c r="R48" i="1"/>
  <c r="P48" i="1"/>
  <c r="AN47" i="1"/>
  <c r="AM47" i="1"/>
  <c r="AL47" i="1"/>
  <c r="AK47" i="1"/>
  <c r="R47" i="1"/>
  <c r="P47" i="1"/>
  <c r="AN46" i="1"/>
  <c r="AM46" i="1"/>
  <c r="AL46" i="1"/>
  <c r="AK46" i="1"/>
  <c r="R46" i="1"/>
  <c r="P46" i="1"/>
  <c r="AN45" i="1"/>
  <c r="AM45" i="1"/>
  <c r="AL45" i="1"/>
  <c r="AK45" i="1"/>
  <c r="R45" i="1"/>
  <c r="P45" i="1"/>
  <c r="AN44" i="1"/>
  <c r="AM44" i="1"/>
  <c r="AL44" i="1"/>
  <c r="AK44" i="1"/>
  <c r="R44" i="1"/>
  <c r="P44" i="1"/>
  <c r="AN43" i="1"/>
  <c r="AM43" i="1"/>
  <c r="AL43" i="1"/>
  <c r="AK43" i="1"/>
  <c r="R43" i="1"/>
  <c r="P43" i="1"/>
  <c r="AN42" i="1"/>
  <c r="AM42" i="1"/>
  <c r="AL42" i="1"/>
  <c r="AK42" i="1"/>
  <c r="R42" i="1"/>
  <c r="P42" i="1"/>
  <c r="AN41" i="1"/>
  <c r="AM41" i="1"/>
  <c r="AL41" i="1"/>
  <c r="AK41" i="1"/>
  <c r="R41" i="1"/>
  <c r="P41" i="1"/>
  <c r="AN40" i="1"/>
  <c r="AM40" i="1"/>
  <c r="AL40" i="1"/>
  <c r="AK40" i="1"/>
  <c r="R40" i="1"/>
  <c r="P40" i="1"/>
  <c r="AN39" i="1"/>
  <c r="AM39" i="1"/>
  <c r="AL39" i="1"/>
  <c r="AK39" i="1"/>
  <c r="R39" i="1"/>
  <c r="P39" i="1"/>
  <c r="AN38" i="1"/>
  <c r="AM38" i="1"/>
  <c r="AL38" i="1"/>
  <c r="AK38" i="1"/>
  <c r="R38" i="1"/>
  <c r="P38" i="1"/>
  <c r="AN37" i="1"/>
  <c r="AM37" i="1"/>
  <c r="AL37" i="1"/>
  <c r="AK37" i="1"/>
  <c r="R37" i="1"/>
  <c r="P37" i="1"/>
  <c r="AN36" i="1"/>
  <c r="AM36" i="1"/>
  <c r="AL36" i="1"/>
  <c r="AL70" i="1" s="1"/>
  <c r="AK36" i="1"/>
  <c r="R36" i="1"/>
  <c r="P36" i="1"/>
  <c r="AN35" i="1"/>
  <c r="AM35" i="1"/>
  <c r="AL35" i="1"/>
  <c r="AK35" i="1"/>
  <c r="R35" i="1"/>
  <c r="P35" i="1"/>
  <c r="AN34" i="1"/>
  <c r="AM34" i="1"/>
  <c r="AL34" i="1"/>
  <c r="AK34" i="1"/>
  <c r="R34" i="1"/>
  <c r="P34" i="1"/>
  <c r="AN33" i="1"/>
  <c r="AM33" i="1"/>
  <c r="AL33" i="1"/>
  <c r="AK33" i="1"/>
  <c r="R33" i="1"/>
  <c r="P33" i="1"/>
  <c r="AN32" i="1"/>
  <c r="AM32" i="1"/>
  <c r="AL32" i="1"/>
  <c r="AK32" i="1"/>
  <c r="R32" i="1"/>
  <c r="P32" i="1"/>
  <c r="AN31" i="1"/>
  <c r="AM31" i="1"/>
  <c r="AL31" i="1"/>
  <c r="AK31" i="1"/>
  <c r="R31" i="1"/>
  <c r="P31" i="1"/>
  <c r="AN30" i="1"/>
  <c r="AM30" i="1"/>
  <c r="AL30" i="1"/>
  <c r="AK30" i="1"/>
  <c r="R30" i="1"/>
  <c r="P30" i="1"/>
  <c r="AN29" i="1"/>
  <c r="AM29" i="1"/>
  <c r="AL29" i="1"/>
  <c r="AK29" i="1"/>
  <c r="R29" i="1"/>
  <c r="P29" i="1"/>
  <c r="AN28" i="1"/>
  <c r="AM28" i="1"/>
  <c r="AL28" i="1"/>
  <c r="AK28" i="1"/>
  <c r="R28" i="1"/>
  <c r="P28" i="1"/>
  <c r="AN27" i="1"/>
  <c r="AM27" i="1"/>
  <c r="AL27" i="1"/>
  <c r="AK27" i="1"/>
  <c r="R27" i="1"/>
  <c r="P27" i="1"/>
  <c r="AN26" i="1"/>
  <c r="AM26" i="1"/>
  <c r="AL26" i="1"/>
  <c r="AK26" i="1"/>
  <c r="R26" i="1"/>
  <c r="P26" i="1"/>
  <c r="AN25" i="1"/>
  <c r="AM25" i="1"/>
  <c r="AL25" i="1"/>
  <c r="AK25" i="1"/>
  <c r="R25" i="1"/>
  <c r="P25" i="1"/>
  <c r="AN24" i="1"/>
  <c r="AM24" i="1"/>
  <c r="AL24" i="1"/>
  <c r="AK24" i="1"/>
  <c r="R24" i="1"/>
  <c r="P24" i="1"/>
  <c r="AN23" i="1"/>
  <c r="AM23" i="1"/>
  <c r="AL23" i="1"/>
  <c r="AK23" i="1"/>
  <c r="R23" i="1"/>
  <c r="P23" i="1"/>
  <c r="AN22" i="1"/>
  <c r="AM22" i="1"/>
  <c r="AL22" i="1"/>
  <c r="AK22" i="1"/>
  <c r="R22" i="1"/>
  <c r="P22" i="1"/>
  <c r="AN21" i="1"/>
  <c r="AM21" i="1"/>
  <c r="AL21" i="1"/>
  <c r="AK21" i="1"/>
  <c r="R21" i="1"/>
  <c r="P21" i="1"/>
  <c r="AN20" i="1"/>
  <c r="AM20" i="1"/>
  <c r="AL20" i="1"/>
  <c r="AK20" i="1"/>
  <c r="R20" i="1"/>
  <c r="P20" i="1"/>
  <c r="AN19" i="1"/>
  <c r="AM19" i="1"/>
  <c r="AL19" i="1"/>
  <c r="AK19" i="1"/>
  <c r="R19" i="1"/>
  <c r="P19" i="1"/>
  <c r="AN18" i="1"/>
  <c r="AM18" i="1"/>
  <c r="AL18" i="1"/>
  <c r="AK18" i="1"/>
  <c r="R18" i="1"/>
  <c r="P18" i="1"/>
  <c r="AN17" i="1"/>
  <c r="AM17" i="1"/>
  <c r="AL17" i="1"/>
  <c r="AK17" i="1"/>
  <c r="R17" i="1"/>
  <c r="P17" i="1"/>
  <c r="AN16" i="1"/>
  <c r="AM16" i="1"/>
  <c r="AL16" i="1"/>
  <c r="AK16" i="1"/>
  <c r="R16" i="1"/>
  <c r="P16" i="1"/>
  <c r="AN15" i="1"/>
  <c r="AM15" i="1"/>
  <c r="AL15" i="1"/>
  <c r="AK15" i="1"/>
  <c r="R15" i="1"/>
  <c r="P15" i="1"/>
  <c r="AN14" i="1"/>
  <c r="AM14" i="1"/>
  <c r="AL14" i="1"/>
  <c r="AK14" i="1"/>
  <c r="R14" i="1"/>
  <c r="P14" i="1"/>
  <c r="AN13" i="1"/>
  <c r="AM13" i="1"/>
  <c r="AL13" i="1"/>
  <c r="AK13" i="1"/>
  <c r="R13" i="1"/>
  <c r="P13" i="1"/>
  <c r="AN12" i="1"/>
  <c r="AM12" i="1"/>
  <c r="AL12" i="1"/>
  <c r="AK12" i="1"/>
  <c r="R12" i="1"/>
  <c r="P12" i="1"/>
  <c r="AN11" i="1"/>
  <c r="AM11" i="1"/>
  <c r="AL11" i="1"/>
  <c r="AK11" i="1"/>
  <c r="R11" i="1"/>
  <c r="P11" i="1"/>
  <c r="AN10" i="1"/>
  <c r="AM10" i="1"/>
  <c r="AL10" i="1"/>
  <c r="AK10" i="1"/>
  <c r="R10" i="1"/>
  <c r="P10" i="1"/>
  <c r="AN9" i="1"/>
  <c r="AM9" i="1"/>
  <c r="AL9" i="1"/>
  <c r="AK9" i="1"/>
  <c r="R9" i="1"/>
  <c r="P9" i="1"/>
  <c r="AN8" i="1"/>
  <c r="AM8" i="1"/>
  <c r="AL8" i="1"/>
  <c r="AK8" i="1"/>
  <c r="R8" i="1"/>
  <c r="P8" i="1"/>
  <c r="AN7" i="1"/>
  <c r="AM7" i="1"/>
  <c r="AL7" i="1"/>
  <c r="AK7" i="1"/>
  <c r="R7" i="1"/>
  <c r="P7" i="1"/>
  <c r="AN6" i="1"/>
  <c r="AM6" i="1"/>
  <c r="AL6" i="1"/>
  <c r="AK6" i="1"/>
  <c r="R6" i="1"/>
  <c r="P6" i="1"/>
  <c r="AN5" i="1"/>
  <c r="AM5" i="1"/>
  <c r="AL5" i="1"/>
  <c r="AK5" i="1"/>
  <c r="R5" i="1"/>
  <c r="P5" i="1"/>
  <c r="AN4" i="1"/>
  <c r="AM4" i="1"/>
  <c r="AL4" i="1"/>
  <c r="AK4" i="1"/>
  <c r="R4" i="1"/>
  <c r="P4" i="1"/>
  <c r="AN3" i="1"/>
  <c r="AM3" i="1"/>
  <c r="AL3" i="1"/>
  <c r="AK3" i="1"/>
  <c r="R3" i="1"/>
  <c r="P3" i="1"/>
  <c r="AN2" i="1"/>
  <c r="AM2" i="1"/>
  <c r="AL2" i="1"/>
  <c r="AK2" i="1"/>
  <c r="AF2" i="1"/>
  <c r="AF68" i="1" s="1"/>
  <c r="R2" i="1"/>
  <c r="P2" i="1"/>
  <c r="AL68" i="1" l="1"/>
  <c r="AK68" i="1"/>
  <c r="AK70" i="1"/>
  <c r="AM63" i="1"/>
  <c r="AM68" i="1" s="1"/>
  <c r="AB68" i="1"/>
  <c r="AN63" i="1"/>
  <c r="AN68" i="1" s="1"/>
  <c r="O68" i="2"/>
  <c r="AM70" i="1" l="1"/>
  <c r="AN70" i="1"/>
  <c r="F2" i="8"/>
  <c r="G5" i="8"/>
  <c r="H5" i="8"/>
  <c r="I5" i="8"/>
  <c r="J5" i="8"/>
  <c r="K5" i="8"/>
  <c r="L5" i="8"/>
  <c r="M5" i="8"/>
  <c r="N5" i="8"/>
  <c r="O5" i="8"/>
  <c r="U5" i="8"/>
  <c r="G6" i="8"/>
  <c r="H6" i="8"/>
  <c r="I6" i="8"/>
  <c r="J6" i="8"/>
  <c r="K6" i="8"/>
  <c r="L6" i="8"/>
  <c r="M6" i="8"/>
  <c r="N6" i="8"/>
  <c r="O6" i="8"/>
  <c r="U6" i="8"/>
  <c r="G7" i="8"/>
  <c r="H7" i="8"/>
  <c r="I7" i="8"/>
  <c r="J7" i="8"/>
  <c r="K7" i="8"/>
  <c r="L7" i="8"/>
  <c r="M7" i="8"/>
  <c r="N7" i="8"/>
  <c r="O7" i="8"/>
  <c r="U7" i="8"/>
  <c r="G8" i="8"/>
  <c r="H8" i="8"/>
  <c r="I8" i="8"/>
  <c r="J8" i="8"/>
  <c r="K8" i="8"/>
  <c r="L8" i="8"/>
  <c r="M8" i="8"/>
  <c r="N8" i="8"/>
  <c r="O8" i="8"/>
  <c r="U8" i="8"/>
  <c r="G9" i="8"/>
  <c r="H9" i="8"/>
  <c r="I9" i="8"/>
  <c r="J9" i="8"/>
  <c r="K9" i="8"/>
  <c r="L9" i="8"/>
  <c r="M9" i="8"/>
  <c r="N9" i="8"/>
  <c r="O9" i="8"/>
  <c r="U9" i="8"/>
  <c r="G10" i="8"/>
  <c r="H10" i="8"/>
  <c r="I10" i="8"/>
  <c r="J10" i="8"/>
  <c r="K10" i="8"/>
  <c r="L10" i="8"/>
  <c r="M10" i="8"/>
  <c r="N10" i="8"/>
  <c r="O10" i="8"/>
  <c r="U10" i="8"/>
  <c r="G11" i="8"/>
  <c r="H11" i="8"/>
  <c r="I11" i="8"/>
  <c r="J11" i="8"/>
  <c r="K11" i="8"/>
  <c r="L11" i="8"/>
  <c r="M11" i="8"/>
  <c r="N11" i="8"/>
  <c r="O11" i="8"/>
  <c r="U11" i="8"/>
  <c r="G12" i="8"/>
  <c r="H12" i="8"/>
  <c r="I12" i="8"/>
  <c r="J12" i="8"/>
  <c r="K12" i="8"/>
  <c r="L12" i="8"/>
  <c r="M12" i="8"/>
  <c r="N12" i="8"/>
  <c r="O12" i="8"/>
  <c r="U12" i="8"/>
  <c r="G13" i="8"/>
  <c r="H13" i="8"/>
  <c r="I13" i="8"/>
  <c r="J13" i="8"/>
  <c r="K13" i="8"/>
  <c r="L13" i="8"/>
  <c r="M13" i="8"/>
  <c r="N13" i="8"/>
  <c r="O13" i="8"/>
  <c r="U13" i="8"/>
  <c r="G14" i="8"/>
  <c r="H14" i="8"/>
  <c r="I14" i="8"/>
  <c r="J14" i="8"/>
  <c r="K14" i="8"/>
  <c r="L14" i="8"/>
  <c r="M14" i="8"/>
  <c r="N14" i="8"/>
  <c r="O14" i="8"/>
  <c r="U14" i="8"/>
  <c r="G15" i="8"/>
  <c r="H15" i="8"/>
  <c r="I15" i="8"/>
  <c r="J15" i="8"/>
  <c r="K15" i="8"/>
  <c r="L15" i="8"/>
  <c r="M15" i="8"/>
  <c r="N15" i="8"/>
  <c r="O15" i="8"/>
  <c r="U15" i="8"/>
  <c r="G16" i="8"/>
  <c r="H16" i="8"/>
  <c r="I16" i="8"/>
  <c r="J16" i="8"/>
  <c r="K16" i="8"/>
  <c r="L16" i="8"/>
  <c r="M16" i="8"/>
  <c r="N16" i="8"/>
  <c r="O16" i="8"/>
  <c r="U16" i="8"/>
  <c r="G17" i="8"/>
  <c r="H17" i="8"/>
  <c r="I17" i="8"/>
  <c r="J17" i="8"/>
  <c r="K17" i="8"/>
  <c r="L17" i="8"/>
  <c r="M17" i="8"/>
  <c r="N17" i="8"/>
  <c r="O17" i="8"/>
  <c r="U17" i="8"/>
  <c r="G18" i="8"/>
  <c r="H18" i="8"/>
  <c r="I18" i="8"/>
  <c r="J18" i="8"/>
  <c r="K18" i="8"/>
  <c r="L18" i="8"/>
  <c r="M18" i="8"/>
  <c r="N18" i="8"/>
  <c r="O18" i="8"/>
  <c r="U18" i="8"/>
  <c r="G19" i="8"/>
  <c r="H19" i="8"/>
  <c r="I19" i="8"/>
  <c r="J19" i="8"/>
  <c r="K19" i="8"/>
  <c r="L19" i="8"/>
  <c r="M19" i="8"/>
  <c r="N19" i="8"/>
  <c r="O19" i="8"/>
  <c r="U19" i="8"/>
  <c r="G20" i="8"/>
  <c r="H20" i="8"/>
  <c r="I20" i="8"/>
  <c r="J20" i="8"/>
  <c r="K20" i="8"/>
  <c r="L20" i="8"/>
  <c r="M20" i="8"/>
  <c r="N20" i="8"/>
  <c r="O20" i="8"/>
  <c r="U20" i="8"/>
  <c r="G21" i="8"/>
  <c r="H21" i="8"/>
  <c r="I21" i="8"/>
  <c r="J21" i="8"/>
  <c r="K21" i="8"/>
  <c r="L21" i="8"/>
  <c r="M21" i="8"/>
  <c r="N21" i="8"/>
  <c r="O21" i="8"/>
  <c r="U21" i="8"/>
  <c r="G23" i="8"/>
  <c r="H23" i="8"/>
  <c r="I23" i="8"/>
  <c r="J23" i="8"/>
  <c r="K23" i="8"/>
  <c r="L23" i="8"/>
  <c r="M23" i="8"/>
  <c r="N23" i="8"/>
  <c r="O23" i="8"/>
  <c r="U23" i="8"/>
  <c r="G24" i="8"/>
  <c r="H24" i="8"/>
  <c r="I24" i="8"/>
  <c r="J24" i="8"/>
  <c r="K24" i="8"/>
  <c r="L24" i="8"/>
  <c r="M24" i="8"/>
  <c r="N24" i="8"/>
  <c r="O24" i="8"/>
  <c r="U24" i="8"/>
  <c r="G25" i="8"/>
  <c r="H25" i="8"/>
  <c r="I25" i="8"/>
  <c r="J25" i="8"/>
  <c r="K25" i="8"/>
  <c r="L25" i="8"/>
  <c r="M25" i="8"/>
  <c r="N25" i="8"/>
  <c r="O25" i="8"/>
  <c r="U25" i="8"/>
  <c r="G26" i="8"/>
  <c r="H26" i="8"/>
  <c r="I26" i="8"/>
  <c r="J26" i="8"/>
  <c r="K26" i="8"/>
  <c r="L26" i="8"/>
  <c r="M26" i="8"/>
  <c r="N26" i="8"/>
  <c r="O26" i="8"/>
  <c r="U26" i="8"/>
  <c r="G27" i="8"/>
  <c r="H27" i="8"/>
  <c r="I27" i="8"/>
  <c r="J27" i="8"/>
  <c r="K27" i="8"/>
  <c r="L27" i="8"/>
  <c r="M27" i="8"/>
  <c r="N27" i="8"/>
  <c r="O27" i="8"/>
  <c r="U27" i="8"/>
  <c r="G28" i="8"/>
  <c r="H28" i="8"/>
  <c r="I28" i="8"/>
  <c r="J28" i="8"/>
  <c r="K28" i="8"/>
  <c r="L28" i="8"/>
  <c r="M28" i="8"/>
  <c r="N28" i="8"/>
  <c r="O28" i="8"/>
  <c r="U28" i="8"/>
  <c r="G29" i="8"/>
  <c r="H29" i="8"/>
  <c r="I29" i="8"/>
  <c r="J29" i="8"/>
  <c r="K29" i="8"/>
  <c r="L29" i="8"/>
  <c r="M29" i="8"/>
  <c r="N29" i="8"/>
  <c r="O29" i="8"/>
  <c r="U29" i="8"/>
  <c r="G30" i="8"/>
  <c r="H30" i="8"/>
  <c r="I30" i="8"/>
  <c r="J30" i="8"/>
  <c r="K30" i="8"/>
  <c r="L30" i="8"/>
  <c r="M30" i="8"/>
  <c r="N30" i="8"/>
  <c r="O30" i="8"/>
  <c r="U30" i="8"/>
  <c r="G31" i="8"/>
  <c r="H31" i="8"/>
  <c r="I31" i="8"/>
  <c r="J31" i="8"/>
  <c r="K31" i="8"/>
  <c r="L31" i="8"/>
  <c r="M31" i="8"/>
  <c r="N31" i="8"/>
  <c r="O31" i="8"/>
  <c r="U31" i="8"/>
  <c r="G32" i="8"/>
  <c r="H32" i="8"/>
  <c r="I32" i="8"/>
  <c r="J32" i="8"/>
  <c r="K32" i="8"/>
  <c r="L32" i="8"/>
  <c r="M32" i="8"/>
  <c r="N32" i="8"/>
  <c r="O32" i="8"/>
  <c r="U32" i="8"/>
  <c r="G33" i="8"/>
  <c r="H33" i="8"/>
  <c r="I33" i="8"/>
  <c r="J33" i="8"/>
  <c r="K33" i="8"/>
  <c r="L33" i="8"/>
  <c r="M33" i="8"/>
  <c r="N33" i="8"/>
  <c r="O33" i="8"/>
  <c r="U33" i="8"/>
  <c r="G34" i="8"/>
  <c r="H34" i="8"/>
  <c r="I34" i="8"/>
  <c r="J34" i="8"/>
  <c r="K34" i="8"/>
  <c r="L34" i="8"/>
  <c r="M34" i="8"/>
  <c r="N34" i="8"/>
  <c r="O34" i="8"/>
  <c r="U34" i="8"/>
  <c r="G35" i="8"/>
  <c r="H35" i="8"/>
  <c r="I35" i="8"/>
  <c r="J35" i="8"/>
  <c r="K35" i="8"/>
  <c r="L35" i="8"/>
  <c r="M35" i="8"/>
  <c r="N35" i="8"/>
  <c r="O35" i="8"/>
  <c r="U35" i="8"/>
  <c r="G36" i="8"/>
  <c r="H36" i="8"/>
  <c r="I36" i="8"/>
  <c r="J36" i="8"/>
  <c r="K36" i="8"/>
  <c r="L36" i="8"/>
  <c r="M36" i="8"/>
  <c r="N36" i="8"/>
  <c r="O36" i="8"/>
  <c r="U36" i="8"/>
  <c r="G37" i="8"/>
  <c r="H37" i="8"/>
  <c r="I37" i="8"/>
  <c r="J37" i="8"/>
  <c r="K37" i="8"/>
  <c r="L37" i="8"/>
  <c r="M37" i="8"/>
  <c r="N37" i="8"/>
  <c r="O37" i="8"/>
  <c r="U37" i="8"/>
  <c r="E39" i="8"/>
  <c r="G39" i="8"/>
  <c r="H39" i="8"/>
  <c r="I39" i="8"/>
  <c r="J39" i="8"/>
  <c r="K39" i="8"/>
  <c r="L39" i="8"/>
  <c r="M39" i="8"/>
  <c r="N39" i="8"/>
  <c r="O39" i="8"/>
  <c r="U39" i="8"/>
  <c r="E40" i="8"/>
  <c r="G40" i="8"/>
  <c r="H40" i="8"/>
  <c r="I40" i="8"/>
  <c r="J40" i="8"/>
  <c r="K40" i="8"/>
  <c r="L40" i="8"/>
  <c r="M40" i="8"/>
  <c r="N40" i="8"/>
  <c r="O40" i="8"/>
  <c r="U40" i="8"/>
  <c r="E42" i="8"/>
  <c r="G42" i="8"/>
  <c r="G41" i="8" s="1"/>
  <c r="H42" i="8"/>
  <c r="H41" i="8" s="1"/>
  <c r="I42" i="8"/>
  <c r="I41" i="8" s="1"/>
  <c r="J42" i="8"/>
  <c r="J41" i="8" s="1"/>
  <c r="K42" i="8"/>
  <c r="K41" i="8" s="1"/>
  <c r="L42" i="8"/>
  <c r="L41" i="8" s="1"/>
  <c r="M42" i="8"/>
  <c r="N42" i="8"/>
  <c r="O42" i="8"/>
  <c r="O41" i="8" s="1"/>
  <c r="U42" i="8"/>
  <c r="U41" i="8" s="1"/>
  <c r="G45" i="8"/>
  <c r="H45" i="8"/>
  <c r="I45" i="8"/>
  <c r="J45" i="8"/>
  <c r="K45" i="8"/>
  <c r="L45" i="8"/>
  <c r="M45" i="8"/>
  <c r="N45" i="8"/>
  <c r="O45" i="8"/>
  <c r="U45" i="8"/>
  <c r="G46" i="8"/>
  <c r="H46" i="8"/>
  <c r="I46" i="8"/>
  <c r="J46" i="8"/>
  <c r="K46" i="8"/>
  <c r="L46" i="8"/>
  <c r="M46" i="8"/>
  <c r="N46" i="8"/>
  <c r="O46" i="8"/>
  <c r="U46" i="8"/>
  <c r="G47" i="8"/>
  <c r="H47" i="8"/>
  <c r="I47" i="8"/>
  <c r="J47" i="8"/>
  <c r="K47" i="8"/>
  <c r="L47" i="8"/>
  <c r="M47" i="8"/>
  <c r="N47" i="8"/>
  <c r="O47" i="8"/>
  <c r="U47" i="8"/>
  <c r="G48" i="8"/>
  <c r="H48" i="8"/>
  <c r="I48" i="8"/>
  <c r="J48" i="8"/>
  <c r="K48" i="8"/>
  <c r="L48" i="8"/>
  <c r="M48" i="8"/>
  <c r="N48" i="8"/>
  <c r="O48" i="8"/>
  <c r="U48" i="8"/>
  <c r="G49" i="8"/>
  <c r="H49" i="8"/>
  <c r="I49" i="8"/>
  <c r="J49" i="8"/>
  <c r="K49" i="8"/>
  <c r="L49" i="8"/>
  <c r="M49" i="8"/>
  <c r="N49" i="8"/>
  <c r="O49" i="8"/>
  <c r="U49" i="8"/>
  <c r="G50" i="8"/>
  <c r="H50" i="8"/>
  <c r="I50" i="8"/>
  <c r="J50" i="8"/>
  <c r="K50" i="8"/>
  <c r="L50" i="8"/>
  <c r="M50" i="8"/>
  <c r="N50" i="8"/>
  <c r="O50" i="8"/>
  <c r="U50" i="8"/>
  <c r="G51" i="8"/>
  <c r="H51" i="8"/>
  <c r="I51" i="8"/>
  <c r="J51" i="8"/>
  <c r="K51" i="8"/>
  <c r="L51" i="8"/>
  <c r="M51" i="8"/>
  <c r="N51" i="8"/>
  <c r="O51" i="8"/>
  <c r="U51" i="8"/>
  <c r="G52" i="8"/>
  <c r="H52" i="8"/>
  <c r="I52" i="8"/>
  <c r="J52" i="8"/>
  <c r="K52" i="8"/>
  <c r="L52" i="8"/>
  <c r="M52" i="8"/>
  <c r="N52" i="8"/>
  <c r="O52" i="8"/>
  <c r="U52" i="8"/>
  <c r="G53" i="8"/>
  <c r="H53" i="8"/>
  <c r="I53" i="8"/>
  <c r="J53" i="8"/>
  <c r="K53" i="8"/>
  <c r="L53" i="8"/>
  <c r="M53" i="8"/>
  <c r="N53" i="8"/>
  <c r="O53" i="8"/>
  <c r="U53" i="8"/>
  <c r="G54" i="8"/>
  <c r="H54" i="8"/>
  <c r="I54" i="8"/>
  <c r="J54" i="8"/>
  <c r="K54" i="8"/>
  <c r="L54" i="8"/>
  <c r="M54" i="8"/>
  <c r="N54" i="8"/>
  <c r="O54" i="8"/>
  <c r="U54" i="8"/>
  <c r="G55" i="8"/>
  <c r="H55" i="8"/>
  <c r="I55" i="8"/>
  <c r="J55" i="8"/>
  <c r="K55" i="8"/>
  <c r="L55" i="8"/>
  <c r="M55" i="8"/>
  <c r="N55" i="8"/>
  <c r="O55" i="8"/>
  <c r="U55" i="8"/>
  <c r="G56" i="8"/>
  <c r="H56" i="8"/>
  <c r="I56" i="8"/>
  <c r="J56" i="8"/>
  <c r="K56" i="8"/>
  <c r="L56" i="8"/>
  <c r="M56" i="8"/>
  <c r="N56" i="8"/>
  <c r="O56" i="8"/>
  <c r="U56" i="8"/>
  <c r="G57" i="8"/>
  <c r="H57" i="8"/>
  <c r="I57" i="8"/>
  <c r="J57" i="8"/>
  <c r="K57" i="8"/>
  <c r="L57" i="8"/>
  <c r="M57" i="8"/>
  <c r="N57" i="8"/>
  <c r="O57" i="8"/>
  <c r="U57" i="8"/>
  <c r="G58" i="8"/>
  <c r="H58" i="8"/>
  <c r="I58" i="8"/>
  <c r="J58" i="8"/>
  <c r="K58" i="8"/>
  <c r="L58" i="8"/>
  <c r="M58" i="8"/>
  <c r="N58" i="8"/>
  <c r="O58" i="8"/>
  <c r="U58" i="8"/>
  <c r="G59" i="8"/>
  <c r="H59" i="8"/>
  <c r="I59" i="8"/>
  <c r="J59" i="8"/>
  <c r="K59" i="8"/>
  <c r="L59" i="8"/>
  <c r="M59" i="8"/>
  <c r="N59" i="8"/>
  <c r="O59" i="8"/>
  <c r="U59" i="8"/>
  <c r="G60" i="8"/>
  <c r="H60" i="8"/>
  <c r="I60" i="8"/>
  <c r="J60" i="8"/>
  <c r="K60" i="8"/>
  <c r="L60" i="8"/>
  <c r="M60" i="8"/>
  <c r="N60" i="8"/>
  <c r="O60" i="8"/>
  <c r="U60" i="8"/>
  <c r="G61" i="8"/>
  <c r="H61" i="8"/>
  <c r="I61" i="8"/>
  <c r="J61" i="8"/>
  <c r="K61" i="8"/>
  <c r="L61" i="8"/>
  <c r="M61" i="8"/>
  <c r="N61" i="8"/>
  <c r="O61" i="8"/>
  <c r="U61" i="8"/>
  <c r="G62" i="8"/>
  <c r="H62" i="8"/>
  <c r="I62" i="8"/>
  <c r="J62" i="8"/>
  <c r="K62" i="8"/>
  <c r="L62" i="8"/>
  <c r="M62" i="8"/>
  <c r="N62" i="8"/>
  <c r="O62" i="8"/>
  <c r="U62" i="8"/>
  <c r="G63" i="8"/>
  <c r="H63" i="8"/>
  <c r="I63" i="8"/>
  <c r="J63" i="8"/>
  <c r="K63" i="8"/>
  <c r="L63" i="8"/>
  <c r="M63" i="8"/>
  <c r="N63" i="8"/>
  <c r="O63" i="8"/>
  <c r="U63" i="8"/>
  <c r="G64" i="8"/>
  <c r="H64" i="8"/>
  <c r="I64" i="8"/>
  <c r="J64" i="8"/>
  <c r="K64" i="8"/>
  <c r="L64" i="8"/>
  <c r="M64" i="8"/>
  <c r="N64" i="8"/>
  <c r="O64" i="8"/>
  <c r="U64" i="8"/>
  <c r="G65" i="8"/>
  <c r="H65" i="8"/>
  <c r="I65" i="8"/>
  <c r="J65" i="8"/>
  <c r="K65" i="8"/>
  <c r="L65" i="8"/>
  <c r="M65" i="8"/>
  <c r="N65" i="8"/>
  <c r="O65" i="8"/>
  <c r="U65" i="8"/>
  <c r="G66" i="8"/>
  <c r="H66" i="8"/>
  <c r="I66" i="8"/>
  <c r="J66" i="8"/>
  <c r="K66" i="8"/>
  <c r="L66" i="8"/>
  <c r="M66" i="8"/>
  <c r="N66" i="8"/>
  <c r="O66" i="8"/>
  <c r="U66" i="8"/>
  <c r="G68" i="8"/>
  <c r="H68" i="8"/>
  <c r="I68" i="8"/>
  <c r="J68" i="8"/>
  <c r="K68" i="8"/>
  <c r="L68" i="8"/>
  <c r="M68" i="8"/>
  <c r="N68" i="8"/>
  <c r="O68" i="8"/>
  <c r="U68" i="8"/>
  <c r="G69" i="8"/>
  <c r="H69" i="8"/>
  <c r="I69" i="8"/>
  <c r="J69" i="8"/>
  <c r="K69" i="8"/>
  <c r="L69" i="8"/>
  <c r="M69" i="8"/>
  <c r="N69" i="8"/>
  <c r="O69" i="8"/>
  <c r="U69" i="8"/>
  <c r="G70" i="8"/>
  <c r="H70" i="8"/>
  <c r="I70" i="8"/>
  <c r="J70" i="8"/>
  <c r="K70" i="8"/>
  <c r="L70" i="8"/>
  <c r="M70" i="8"/>
  <c r="N70" i="8"/>
  <c r="O70" i="8"/>
  <c r="U70" i="8"/>
  <c r="J3" i="5"/>
  <c r="N3" i="5" s="1"/>
  <c r="M3" i="5"/>
  <c r="J4" i="5"/>
  <c r="N4" i="5" s="1"/>
  <c r="M4" i="5"/>
  <c r="J5" i="5"/>
  <c r="N5" i="5" s="1"/>
  <c r="M5" i="5"/>
  <c r="J6" i="5"/>
  <c r="N6" i="5" s="1"/>
  <c r="M6" i="5"/>
  <c r="J8" i="5"/>
  <c r="N8" i="5" s="1"/>
  <c r="M8" i="5"/>
  <c r="J9" i="5"/>
  <c r="N9" i="5" s="1"/>
  <c r="M9" i="5"/>
  <c r="J10" i="5"/>
  <c r="N10" i="5" s="1"/>
  <c r="J11" i="5"/>
  <c r="N11" i="5" s="1"/>
  <c r="J12" i="5"/>
  <c r="N12" i="5" s="1"/>
  <c r="J13" i="5"/>
  <c r="N13" i="5"/>
  <c r="J14" i="5"/>
  <c r="N14" i="5" s="1"/>
  <c r="J15" i="5"/>
  <c r="N15" i="5" s="1"/>
  <c r="F16" i="5"/>
  <c r="G16" i="5"/>
  <c r="H16" i="5"/>
  <c r="I16" i="5"/>
  <c r="K16" i="5"/>
  <c r="L16" i="5"/>
  <c r="B5" i="9"/>
  <c r="C5" i="9"/>
  <c r="D5" i="9"/>
  <c r="E5" i="9"/>
  <c r="F5" i="9"/>
  <c r="B6" i="9"/>
  <c r="C6" i="9"/>
  <c r="D6" i="9"/>
  <c r="E6" i="9"/>
  <c r="F6" i="9"/>
  <c r="B7" i="9"/>
  <c r="C7" i="9"/>
  <c r="D7" i="9"/>
  <c r="E7" i="9"/>
  <c r="F7" i="9"/>
  <c r="B8" i="9"/>
  <c r="C8" i="9"/>
  <c r="D8" i="9"/>
  <c r="E8" i="9"/>
  <c r="F8" i="9"/>
  <c r="B9" i="9"/>
  <c r="C9" i="9"/>
  <c r="D9" i="9"/>
  <c r="E9" i="9"/>
  <c r="F9" i="9"/>
  <c r="B10" i="9"/>
  <c r="C10" i="9"/>
  <c r="D10" i="9"/>
  <c r="E10" i="9"/>
  <c r="F10" i="9"/>
  <c r="B11" i="9"/>
  <c r="C11" i="9"/>
  <c r="D11" i="9"/>
  <c r="E11" i="9"/>
  <c r="F11" i="9"/>
  <c r="B12" i="9"/>
  <c r="C12" i="9"/>
  <c r="D12" i="9"/>
  <c r="E12" i="9"/>
  <c r="F12" i="9"/>
  <c r="B13" i="9"/>
  <c r="C13" i="9"/>
  <c r="D13" i="9"/>
  <c r="E13" i="9"/>
  <c r="F13" i="9"/>
  <c r="B14" i="9"/>
  <c r="C14" i="9"/>
  <c r="D14" i="9"/>
  <c r="E14" i="9"/>
  <c r="F14" i="9"/>
  <c r="B15" i="9"/>
  <c r="C15" i="9"/>
  <c r="D15" i="9"/>
  <c r="E15" i="9"/>
  <c r="F15" i="9"/>
  <c r="B16" i="9"/>
  <c r="C16" i="9"/>
  <c r="D16" i="9"/>
  <c r="E16" i="9"/>
  <c r="F16" i="9"/>
  <c r="B17" i="9"/>
  <c r="C17" i="9"/>
  <c r="D17" i="9"/>
  <c r="E17" i="9"/>
  <c r="F17" i="9"/>
  <c r="B18" i="9"/>
  <c r="C18" i="9"/>
  <c r="D18" i="9"/>
  <c r="E18" i="9"/>
  <c r="F18" i="9"/>
  <c r="B19" i="9"/>
  <c r="C19" i="9"/>
  <c r="D19" i="9"/>
  <c r="E19" i="9"/>
  <c r="F19" i="9"/>
  <c r="B20" i="9"/>
  <c r="C20" i="9"/>
  <c r="D20" i="9"/>
  <c r="E20" i="9"/>
  <c r="F20" i="9"/>
  <c r="B21" i="9"/>
  <c r="C21" i="9"/>
  <c r="D21" i="9"/>
  <c r="E21" i="9"/>
  <c r="F21" i="9"/>
  <c r="B23" i="9"/>
  <c r="C23" i="9"/>
  <c r="D23" i="9"/>
  <c r="E23" i="9"/>
  <c r="F23" i="9"/>
  <c r="B24" i="9"/>
  <c r="C24" i="9"/>
  <c r="D24" i="9"/>
  <c r="E24" i="9"/>
  <c r="F24" i="9"/>
  <c r="B25" i="9"/>
  <c r="C25" i="9"/>
  <c r="D25" i="9"/>
  <c r="E25" i="9"/>
  <c r="F25" i="9"/>
  <c r="B26" i="9"/>
  <c r="C26" i="9"/>
  <c r="D26" i="9"/>
  <c r="E26" i="9"/>
  <c r="F26" i="9"/>
  <c r="B27" i="9"/>
  <c r="C27" i="9"/>
  <c r="D27" i="9"/>
  <c r="E27" i="9"/>
  <c r="F27" i="9"/>
  <c r="B28" i="9"/>
  <c r="C28" i="9"/>
  <c r="D28" i="9"/>
  <c r="E28" i="9"/>
  <c r="F28" i="9"/>
  <c r="B29" i="9"/>
  <c r="C29" i="9"/>
  <c r="D29" i="9"/>
  <c r="E29" i="9"/>
  <c r="F29" i="9"/>
  <c r="B30" i="9"/>
  <c r="C30" i="9"/>
  <c r="D30" i="9"/>
  <c r="E30" i="9"/>
  <c r="F30" i="9"/>
  <c r="B31" i="9"/>
  <c r="C31" i="9"/>
  <c r="D31" i="9"/>
  <c r="E31" i="9"/>
  <c r="F31" i="9"/>
  <c r="B32" i="9"/>
  <c r="C32" i="9"/>
  <c r="D32" i="9"/>
  <c r="E32" i="9"/>
  <c r="F32" i="9"/>
  <c r="B33" i="9"/>
  <c r="C33" i="9"/>
  <c r="D33" i="9"/>
  <c r="E33" i="9"/>
  <c r="F33" i="9"/>
  <c r="B34" i="9"/>
  <c r="C34" i="9"/>
  <c r="D34" i="9"/>
  <c r="E34" i="9"/>
  <c r="F34" i="9"/>
  <c r="B35" i="9"/>
  <c r="C35" i="9"/>
  <c r="D35" i="9"/>
  <c r="E35" i="9"/>
  <c r="F35" i="9"/>
  <c r="B36" i="9"/>
  <c r="C36" i="9"/>
  <c r="D36" i="9"/>
  <c r="E36" i="9"/>
  <c r="F36" i="9"/>
  <c r="B37" i="9"/>
  <c r="C37" i="9"/>
  <c r="D37" i="9"/>
  <c r="E37" i="9"/>
  <c r="F37" i="9"/>
  <c r="B39" i="9"/>
  <c r="C39" i="9"/>
  <c r="D39" i="9"/>
  <c r="E39" i="9"/>
  <c r="F39" i="9"/>
  <c r="B40" i="9"/>
  <c r="C40" i="9"/>
  <c r="D40" i="9"/>
  <c r="E40" i="9"/>
  <c r="F40" i="9"/>
  <c r="B42" i="9"/>
  <c r="B41" i="9" s="1"/>
  <c r="C42" i="9"/>
  <c r="C41" i="9" s="1"/>
  <c r="D42" i="9"/>
  <c r="E42" i="9"/>
  <c r="F42" i="9"/>
  <c r="F41" i="9" s="1"/>
  <c r="B45" i="9"/>
  <c r="C45" i="9"/>
  <c r="D45" i="9"/>
  <c r="E45" i="9"/>
  <c r="F45" i="9"/>
  <c r="B46" i="9"/>
  <c r="C46" i="9"/>
  <c r="D46" i="9"/>
  <c r="E46" i="9"/>
  <c r="F46" i="9"/>
  <c r="B47" i="9"/>
  <c r="C47" i="9"/>
  <c r="D47" i="9"/>
  <c r="E47" i="9"/>
  <c r="F47" i="9"/>
  <c r="B48" i="9"/>
  <c r="C48" i="9"/>
  <c r="D48" i="9"/>
  <c r="E48" i="9"/>
  <c r="F48" i="9"/>
  <c r="B49" i="9"/>
  <c r="C49" i="9"/>
  <c r="D49" i="9"/>
  <c r="E49" i="9"/>
  <c r="F49" i="9"/>
  <c r="B50" i="9"/>
  <c r="C50" i="9"/>
  <c r="D50" i="9"/>
  <c r="E50" i="9"/>
  <c r="F50" i="9"/>
  <c r="B51" i="9"/>
  <c r="C51" i="9"/>
  <c r="D51" i="9"/>
  <c r="E51" i="9"/>
  <c r="F51" i="9"/>
  <c r="B52" i="9"/>
  <c r="C52" i="9"/>
  <c r="D52" i="9"/>
  <c r="E52" i="9"/>
  <c r="F52" i="9"/>
  <c r="B53" i="9"/>
  <c r="C53" i="9"/>
  <c r="D53" i="9"/>
  <c r="E53" i="9"/>
  <c r="F53" i="9"/>
  <c r="B54" i="9"/>
  <c r="C54" i="9"/>
  <c r="D54" i="9"/>
  <c r="E54" i="9"/>
  <c r="F54" i="9"/>
  <c r="B55" i="9"/>
  <c r="C55" i="9"/>
  <c r="D55" i="9"/>
  <c r="E55" i="9"/>
  <c r="F55" i="9"/>
  <c r="B56" i="9"/>
  <c r="C56" i="9"/>
  <c r="D56" i="9"/>
  <c r="E56" i="9"/>
  <c r="F56" i="9"/>
  <c r="B57" i="9"/>
  <c r="C57" i="9"/>
  <c r="D57" i="9"/>
  <c r="E57" i="9"/>
  <c r="F57" i="9"/>
  <c r="B58" i="9"/>
  <c r="C58" i="9"/>
  <c r="D58" i="9"/>
  <c r="E58" i="9"/>
  <c r="F58" i="9"/>
  <c r="B59" i="9"/>
  <c r="C59" i="9"/>
  <c r="D59" i="9"/>
  <c r="E59" i="9"/>
  <c r="F59" i="9"/>
  <c r="B60" i="9"/>
  <c r="C60" i="9"/>
  <c r="D60" i="9"/>
  <c r="E60" i="9"/>
  <c r="F60" i="9"/>
  <c r="B61" i="9"/>
  <c r="C61" i="9"/>
  <c r="D61" i="9"/>
  <c r="E61" i="9"/>
  <c r="F61" i="9"/>
  <c r="B62" i="9"/>
  <c r="C62" i="9"/>
  <c r="D62" i="9"/>
  <c r="E62" i="9"/>
  <c r="F62" i="9"/>
  <c r="B63" i="9"/>
  <c r="C63" i="9"/>
  <c r="D63" i="9"/>
  <c r="E63" i="9"/>
  <c r="F63" i="9"/>
  <c r="B64" i="9"/>
  <c r="C64" i="9"/>
  <c r="D64" i="9"/>
  <c r="E64" i="9"/>
  <c r="F64" i="9"/>
  <c r="B65" i="9"/>
  <c r="C65" i="9"/>
  <c r="D65" i="9"/>
  <c r="E65" i="9"/>
  <c r="F65" i="9"/>
  <c r="B66" i="9"/>
  <c r="C66" i="9"/>
  <c r="D66" i="9"/>
  <c r="E66" i="9"/>
  <c r="F66" i="9"/>
  <c r="B68" i="9"/>
  <c r="C68" i="9"/>
  <c r="D68" i="9"/>
  <c r="E68" i="9"/>
  <c r="F68" i="9"/>
  <c r="B69" i="9"/>
  <c r="C69" i="9"/>
  <c r="D69" i="9"/>
  <c r="E69" i="9"/>
  <c r="F69" i="9"/>
  <c r="B70" i="9"/>
  <c r="C70" i="9"/>
  <c r="D70" i="9"/>
  <c r="E70" i="9"/>
  <c r="F70" i="9"/>
  <c r="G3" i="4"/>
  <c r="G2" i="4" s="1"/>
  <c r="H3" i="4"/>
  <c r="H2" i="4" s="1"/>
  <c r="I3" i="4"/>
  <c r="I2" i="4" s="1"/>
  <c r="J3" i="4"/>
  <c r="J2" i="4" s="1"/>
  <c r="N3" i="4"/>
  <c r="N2" i="4" s="1"/>
  <c r="O3" i="4"/>
  <c r="O2" i="4" s="1"/>
  <c r="F4" i="4"/>
  <c r="K4" i="4" s="1"/>
  <c r="K3" i="4" s="1"/>
  <c r="L4" i="4"/>
  <c r="L3" i="4" s="1"/>
  <c r="L2" i="4" s="1"/>
  <c r="M4" i="4"/>
  <c r="F5" i="2"/>
  <c r="G5" i="2"/>
  <c r="H5" i="2"/>
  <c r="I5" i="2"/>
  <c r="J5" i="2"/>
  <c r="L5" i="2"/>
  <c r="M5" i="2"/>
  <c r="N5" i="2"/>
  <c r="O5" i="2"/>
  <c r="S5" i="2"/>
  <c r="T5" i="2"/>
  <c r="U5" i="2"/>
  <c r="V5" i="2"/>
  <c r="F6" i="2"/>
  <c r="G6" i="2"/>
  <c r="H6" i="2"/>
  <c r="I6" i="2"/>
  <c r="J6" i="2"/>
  <c r="L6" i="2"/>
  <c r="M6" i="2"/>
  <c r="N6" i="2"/>
  <c r="O6" i="2"/>
  <c r="S6" i="2"/>
  <c r="T6" i="2"/>
  <c r="U6" i="2"/>
  <c r="V6" i="2"/>
  <c r="F7" i="2"/>
  <c r="G7" i="2"/>
  <c r="H7" i="2"/>
  <c r="I7" i="2"/>
  <c r="J7" i="2"/>
  <c r="L7" i="2"/>
  <c r="M7" i="2"/>
  <c r="N7" i="2"/>
  <c r="O7" i="2"/>
  <c r="S7" i="2"/>
  <c r="T7" i="2"/>
  <c r="U7" i="2"/>
  <c r="V7" i="2"/>
  <c r="F8" i="2"/>
  <c r="G8" i="2"/>
  <c r="H8" i="2"/>
  <c r="I8" i="2"/>
  <c r="J8" i="2"/>
  <c r="L8" i="2"/>
  <c r="M8" i="2"/>
  <c r="N8" i="2"/>
  <c r="O8" i="2"/>
  <c r="S8" i="2"/>
  <c r="T8" i="2"/>
  <c r="U8" i="2"/>
  <c r="V8" i="2"/>
  <c r="F9" i="2"/>
  <c r="G9" i="2"/>
  <c r="H9" i="2"/>
  <c r="I9" i="2"/>
  <c r="J9" i="2"/>
  <c r="L9" i="2"/>
  <c r="M9" i="2"/>
  <c r="N9" i="2"/>
  <c r="O9" i="2"/>
  <c r="S9" i="2"/>
  <c r="T9" i="2"/>
  <c r="U9" i="2"/>
  <c r="V9" i="2"/>
  <c r="F10" i="2"/>
  <c r="G10" i="2"/>
  <c r="H10" i="2"/>
  <c r="I10" i="2"/>
  <c r="J10" i="2"/>
  <c r="L10" i="2"/>
  <c r="M10" i="2"/>
  <c r="Q10" i="2" s="1"/>
  <c r="N10" i="2"/>
  <c r="O10" i="2"/>
  <c r="R10" i="2" s="1"/>
  <c r="S10" i="2"/>
  <c r="T10" i="2"/>
  <c r="U10" i="2"/>
  <c r="V10" i="2"/>
  <c r="F11" i="2"/>
  <c r="G11" i="2"/>
  <c r="H11" i="2"/>
  <c r="I11" i="2"/>
  <c r="J11" i="2"/>
  <c r="L11" i="2"/>
  <c r="M11" i="2"/>
  <c r="N11" i="2"/>
  <c r="O11" i="2"/>
  <c r="S11" i="2"/>
  <c r="T11" i="2"/>
  <c r="U11" i="2"/>
  <c r="V11" i="2"/>
  <c r="F12" i="2"/>
  <c r="G12" i="2"/>
  <c r="H12" i="2"/>
  <c r="I12" i="2"/>
  <c r="J12" i="2"/>
  <c r="L12" i="2"/>
  <c r="M12" i="2"/>
  <c r="N12" i="2"/>
  <c r="O12" i="2"/>
  <c r="S12" i="2"/>
  <c r="T12" i="2"/>
  <c r="U12" i="2"/>
  <c r="V12" i="2"/>
  <c r="F13" i="2"/>
  <c r="G13" i="2"/>
  <c r="H13" i="2"/>
  <c r="I13" i="2"/>
  <c r="J13" i="2"/>
  <c r="L13" i="2"/>
  <c r="M13" i="2"/>
  <c r="N13" i="2"/>
  <c r="O13" i="2"/>
  <c r="S13" i="2"/>
  <c r="T13" i="2"/>
  <c r="U13" i="2"/>
  <c r="V13" i="2"/>
  <c r="F14" i="2"/>
  <c r="G14" i="2"/>
  <c r="H14" i="2"/>
  <c r="I14" i="2"/>
  <c r="J14" i="2"/>
  <c r="L14" i="2"/>
  <c r="M14" i="2"/>
  <c r="N14" i="2"/>
  <c r="O14" i="2"/>
  <c r="S14" i="2"/>
  <c r="T14" i="2"/>
  <c r="U14" i="2"/>
  <c r="V14" i="2"/>
  <c r="F15" i="2"/>
  <c r="G15" i="2"/>
  <c r="H15" i="2"/>
  <c r="I15" i="2"/>
  <c r="J15" i="2"/>
  <c r="L15" i="2"/>
  <c r="M15" i="2"/>
  <c r="N15" i="2"/>
  <c r="O15" i="2"/>
  <c r="S15" i="2"/>
  <c r="T15" i="2"/>
  <c r="U15" i="2"/>
  <c r="V15" i="2"/>
  <c r="F16" i="2"/>
  <c r="G16" i="2"/>
  <c r="H16" i="2"/>
  <c r="I16" i="2"/>
  <c r="J16" i="2"/>
  <c r="L16" i="2"/>
  <c r="M16" i="2"/>
  <c r="N16" i="2"/>
  <c r="O16" i="2"/>
  <c r="S16" i="2"/>
  <c r="T16" i="2"/>
  <c r="U16" i="2"/>
  <c r="V16" i="2"/>
  <c r="F17" i="2"/>
  <c r="G17" i="2"/>
  <c r="H17" i="2"/>
  <c r="I17" i="2"/>
  <c r="J17" i="2"/>
  <c r="L17" i="2"/>
  <c r="M17" i="2"/>
  <c r="N17" i="2"/>
  <c r="O17" i="2"/>
  <c r="S17" i="2"/>
  <c r="T17" i="2"/>
  <c r="U17" i="2"/>
  <c r="V17" i="2"/>
  <c r="F18" i="2"/>
  <c r="G18" i="2"/>
  <c r="H18" i="2"/>
  <c r="I18" i="2"/>
  <c r="J18" i="2"/>
  <c r="L18" i="2"/>
  <c r="M18" i="2"/>
  <c r="Q18" i="2" s="1"/>
  <c r="N18" i="2"/>
  <c r="O18" i="2"/>
  <c r="R18" i="2" s="1"/>
  <c r="S18" i="2"/>
  <c r="T18" i="2"/>
  <c r="U18" i="2"/>
  <c r="V18" i="2"/>
  <c r="F19" i="2"/>
  <c r="G19" i="2"/>
  <c r="H19" i="2"/>
  <c r="I19" i="2"/>
  <c r="J19" i="2"/>
  <c r="L19" i="2"/>
  <c r="M19" i="2"/>
  <c r="N19" i="2"/>
  <c r="O19" i="2"/>
  <c r="S19" i="2"/>
  <c r="T19" i="2"/>
  <c r="U19" i="2"/>
  <c r="V19" i="2"/>
  <c r="F20" i="2"/>
  <c r="G20" i="2"/>
  <c r="H20" i="2"/>
  <c r="I20" i="2"/>
  <c r="J20" i="2"/>
  <c r="L20" i="2"/>
  <c r="M20" i="2"/>
  <c r="N20" i="2"/>
  <c r="O20" i="2"/>
  <c r="S20" i="2"/>
  <c r="T20" i="2"/>
  <c r="U20" i="2"/>
  <c r="V20" i="2"/>
  <c r="F21" i="2"/>
  <c r="G21" i="2"/>
  <c r="H21" i="2"/>
  <c r="I21" i="2"/>
  <c r="J21" i="2"/>
  <c r="L21" i="2"/>
  <c r="M21" i="2"/>
  <c r="N21" i="2"/>
  <c r="O21" i="2"/>
  <c r="S21" i="2"/>
  <c r="T21" i="2"/>
  <c r="U21" i="2"/>
  <c r="V21" i="2"/>
  <c r="F23" i="2"/>
  <c r="G23" i="2"/>
  <c r="H23" i="2"/>
  <c r="I23" i="2"/>
  <c r="J23" i="2"/>
  <c r="L23" i="2"/>
  <c r="M23" i="2"/>
  <c r="N23" i="2"/>
  <c r="O23" i="2"/>
  <c r="S23" i="2"/>
  <c r="T23" i="2"/>
  <c r="U23" i="2"/>
  <c r="V23" i="2"/>
  <c r="F24" i="2"/>
  <c r="G24" i="2"/>
  <c r="H24" i="2"/>
  <c r="I24" i="2"/>
  <c r="J24" i="2"/>
  <c r="L24" i="2"/>
  <c r="M24" i="2"/>
  <c r="N24" i="2"/>
  <c r="O24" i="2"/>
  <c r="S24" i="2"/>
  <c r="T24" i="2"/>
  <c r="U24" i="2"/>
  <c r="V24" i="2"/>
  <c r="F25" i="2"/>
  <c r="G25" i="2"/>
  <c r="H25" i="2"/>
  <c r="I25" i="2"/>
  <c r="J25" i="2"/>
  <c r="L25" i="2"/>
  <c r="M25" i="2"/>
  <c r="N25" i="2"/>
  <c r="O25" i="2"/>
  <c r="S25" i="2"/>
  <c r="T25" i="2"/>
  <c r="U25" i="2"/>
  <c r="V25" i="2"/>
  <c r="F26" i="2"/>
  <c r="G26" i="2"/>
  <c r="H26" i="2"/>
  <c r="I26" i="2"/>
  <c r="J26" i="2"/>
  <c r="L26" i="2"/>
  <c r="M26" i="2"/>
  <c r="Q26" i="2" s="1"/>
  <c r="N26" i="2"/>
  <c r="O26" i="2"/>
  <c r="R26" i="2" s="1"/>
  <c r="S26" i="2"/>
  <c r="T26" i="2"/>
  <c r="U26" i="2"/>
  <c r="V26" i="2"/>
  <c r="F27" i="2"/>
  <c r="G27" i="2"/>
  <c r="H27" i="2"/>
  <c r="I27" i="2"/>
  <c r="J27" i="2"/>
  <c r="L27" i="2"/>
  <c r="M27" i="2"/>
  <c r="N27" i="2"/>
  <c r="O27" i="2"/>
  <c r="S27" i="2"/>
  <c r="T27" i="2"/>
  <c r="U27" i="2"/>
  <c r="V27" i="2"/>
  <c r="F28" i="2"/>
  <c r="G28" i="2"/>
  <c r="H28" i="2"/>
  <c r="I28" i="2"/>
  <c r="J28" i="2"/>
  <c r="L28" i="2"/>
  <c r="M28" i="2"/>
  <c r="N28" i="2"/>
  <c r="O28" i="2"/>
  <c r="S28" i="2"/>
  <c r="T28" i="2"/>
  <c r="U28" i="2"/>
  <c r="V28" i="2"/>
  <c r="F29" i="2"/>
  <c r="G29" i="2"/>
  <c r="H29" i="2"/>
  <c r="I29" i="2"/>
  <c r="J29" i="2"/>
  <c r="L29" i="2"/>
  <c r="M29" i="2"/>
  <c r="N29" i="2"/>
  <c r="O29" i="2"/>
  <c r="S29" i="2"/>
  <c r="T29" i="2"/>
  <c r="U29" i="2"/>
  <c r="V29" i="2"/>
  <c r="F30" i="2"/>
  <c r="G30" i="2"/>
  <c r="H30" i="2"/>
  <c r="I30" i="2"/>
  <c r="J30" i="2"/>
  <c r="L30" i="2"/>
  <c r="M30" i="2"/>
  <c r="N30" i="2"/>
  <c r="O30" i="2"/>
  <c r="S30" i="2"/>
  <c r="T30" i="2"/>
  <c r="U30" i="2"/>
  <c r="V30" i="2"/>
  <c r="F31" i="2"/>
  <c r="G31" i="2"/>
  <c r="H31" i="2"/>
  <c r="I31" i="2"/>
  <c r="J31" i="2"/>
  <c r="L31" i="2"/>
  <c r="M31" i="2"/>
  <c r="N31" i="2"/>
  <c r="O31" i="2"/>
  <c r="S31" i="2"/>
  <c r="T31" i="2"/>
  <c r="U31" i="2"/>
  <c r="V31" i="2"/>
  <c r="F32" i="2"/>
  <c r="G32" i="2"/>
  <c r="H32" i="2"/>
  <c r="I32" i="2"/>
  <c r="J32" i="2"/>
  <c r="L32" i="2"/>
  <c r="M32" i="2"/>
  <c r="N32" i="2"/>
  <c r="O32" i="2"/>
  <c r="S32" i="2"/>
  <c r="T32" i="2"/>
  <c r="U32" i="2"/>
  <c r="V32" i="2"/>
  <c r="F33" i="2"/>
  <c r="G33" i="2"/>
  <c r="H33" i="2"/>
  <c r="I33" i="2"/>
  <c r="J33" i="2"/>
  <c r="L33" i="2"/>
  <c r="M33" i="2"/>
  <c r="N33" i="2"/>
  <c r="O33" i="2"/>
  <c r="S33" i="2"/>
  <c r="T33" i="2"/>
  <c r="U33" i="2"/>
  <c r="V33" i="2"/>
  <c r="F34" i="2"/>
  <c r="G34" i="2"/>
  <c r="H34" i="2"/>
  <c r="I34" i="2"/>
  <c r="J34" i="2"/>
  <c r="L34" i="2"/>
  <c r="M34" i="2"/>
  <c r="N34" i="2"/>
  <c r="O34" i="2"/>
  <c r="S34" i="2"/>
  <c r="T34" i="2"/>
  <c r="U34" i="2"/>
  <c r="V34" i="2"/>
  <c r="F35" i="2"/>
  <c r="G35" i="2"/>
  <c r="H35" i="2"/>
  <c r="I35" i="2"/>
  <c r="J35" i="2"/>
  <c r="L35" i="2"/>
  <c r="M35" i="2"/>
  <c r="N35" i="2"/>
  <c r="O35" i="2"/>
  <c r="S35" i="2"/>
  <c r="T35" i="2"/>
  <c r="U35" i="2"/>
  <c r="V35" i="2"/>
  <c r="F36" i="2"/>
  <c r="G36" i="2"/>
  <c r="H36" i="2"/>
  <c r="I36" i="2"/>
  <c r="J36" i="2"/>
  <c r="L36" i="2"/>
  <c r="M36" i="2"/>
  <c r="N36" i="2"/>
  <c r="O36" i="2"/>
  <c r="S36" i="2"/>
  <c r="T36" i="2"/>
  <c r="U36" i="2"/>
  <c r="V36" i="2"/>
  <c r="F37" i="2"/>
  <c r="G37" i="2"/>
  <c r="H37" i="2"/>
  <c r="I37" i="2"/>
  <c r="J37" i="2"/>
  <c r="L37" i="2"/>
  <c r="M37" i="2"/>
  <c r="N37" i="2"/>
  <c r="O37" i="2"/>
  <c r="S37" i="2"/>
  <c r="T37" i="2"/>
  <c r="U37" i="2"/>
  <c r="V37" i="2"/>
  <c r="E39" i="2"/>
  <c r="F39" i="2"/>
  <c r="G39" i="2"/>
  <c r="H39" i="2"/>
  <c r="I39" i="2"/>
  <c r="J39" i="2"/>
  <c r="L39" i="2"/>
  <c r="M39" i="2"/>
  <c r="Q39" i="2" s="1"/>
  <c r="N39" i="2"/>
  <c r="O39" i="2"/>
  <c r="R39" i="2" s="1"/>
  <c r="S39" i="2"/>
  <c r="T39" i="2"/>
  <c r="U39" i="2"/>
  <c r="V39" i="2"/>
  <c r="E40" i="2"/>
  <c r="F40" i="2"/>
  <c r="G40" i="2"/>
  <c r="H40" i="2"/>
  <c r="I40" i="2"/>
  <c r="J40" i="2"/>
  <c r="L40" i="2"/>
  <c r="M40" i="2"/>
  <c r="N40" i="2"/>
  <c r="O40" i="2"/>
  <c r="S40" i="2"/>
  <c r="T40" i="2"/>
  <c r="U40" i="2"/>
  <c r="V40" i="2"/>
  <c r="F41" i="2"/>
  <c r="G41" i="2"/>
  <c r="H41" i="2"/>
  <c r="I41" i="2"/>
  <c r="J41" i="2"/>
  <c r="L41" i="2"/>
  <c r="M41" i="2"/>
  <c r="N41" i="2"/>
  <c r="O41" i="2"/>
  <c r="P41" i="2"/>
  <c r="S41" i="2"/>
  <c r="T41" i="2"/>
  <c r="U41" i="2"/>
  <c r="V41" i="2"/>
  <c r="E42" i="2"/>
  <c r="K42" i="2"/>
  <c r="K41" i="2" s="1"/>
  <c r="A45" i="2"/>
  <c r="D45" i="2"/>
  <c r="F45" i="2"/>
  <c r="G45" i="2"/>
  <c r="H45" i="2"/>
  <c r="I45" i="2"/>
  <c r="J45" i="2"/>
  <c r="L45" i="2"/>
  <c r="M45" i="2"/>
  <c r="H22" i="3" s="1"/>
  <c r="N45" i="2"/>
  <c r="I22" i="3" s="1"/>
  <c r="O45" i="2"/>
  <c r="N22" i="3" s="1"/>
  <c r="S45" i="2"/>
  <c r="T45" i="2"/>
  <c r="U45" i="2"/>
  <c r="V45" i="2"/>
  <c r="A46" i="2"/>
  <c r="D46" i="2"/>
  <c r="B46" i="2" s="1"/>
  <c r="F46" i="2"/>
  <c r="G46" i="2"/>
  <c r="H46" i="2"/>
  <c r="I46" i="2"/>
  <c r="J46" i="2"/>
  <c r="L46" i="2"/>
  <c r="F17" i="3" s="1"/>
  <c r="M46" i="2"/>
  <c r="H17" i="3" s="1"/>
  <c r="K17" i="3" s="1"/>
  <c r="N46" i="2"/>
  <c r="I17" i="3" s="1"/>
  <c r="L17" i="3" s="1"/>
  <c r="O46" i="2"/>
  <c r="S46" i="2"/>
  <c r="T46" i="2"/>
  <c r="U46" i="2"/>
  <c r="V46" i="2"/>
  <c r="A47" i="2"/>
  <c r="D47" i="2"/>
  <c r="B47" i="2" s="1"/>
  <c r="F47" i="2"/>
  <c r="G47" i="2"/>
  <c r="H47" i="2"/>
  <c r="I47" i="2"/>
  <c r="J47" i="2"/>
  <c r="L47" i="2"/>
  <c r="F19" i="3" s="1"/>
  <c r="M47" i="2"/>
  <c r="H19" i="3" s="1"/>
  <c r="K19" i="3" s="1"/>
  <c r="N47" i="2"/>
  <c r="I19" i="3" s="1"/>
  <c r="L19" i="3" s="1"/>
  <c r="O47" i="2"/>
  <c r="N19" i="3" s="1"/>
  <c r="S47" i="2"/>
  <c r="T47" i="2"/>
  <c r="U47" i="2"/>
  <c r="V47" i="2"/>
  <c r="A48" i="2"/>
  <c r="D48" i="2"/>
  <c r="E48" i="2" s="1"/>
  <c r="F48" i="2"/>
  <c r="G48" i="2"/>
  <c r="H48" i="2"/>
  <c r="I48" i="2"/>
  <c r="J48" i="2"/>
  <c r="L48" i="2"/>
  <c r="F11" i="3" s="1"/>
  <c r="M48" i="2"/>
  <c r="H11" i="3" s="1"/>
  <c r="N48" i="2"/>
  <c r="I11" i="3" s="1"/>
  <c r="O48" i="2"/>
  <c r="N11" i="3" s="1"/>
  <c r="S48" i="2"/>
  <c r="T48" i="2"/>
  <c r="U48" i="2"/>
  <c r="V48" i="2"/>
  <c r="A49" i="2"/>
  <c r="D49" i="2"/>
  <c r="F49" i="2"/>
  <c r="G49" i="2"/>
  <c r="H49" i="2"/>
  <c r="I49" i="2"/>
  <c r="J49" i="2"/>
  <c r="L49" i="2"/>
  <c r="F8" i="3" s="1"/>
  <c r="M49" i="2"/>
  <c r="H8" i="3" s="1"/>
  <c r="N49" i="2"/>
  <c r="I8" i="3" s="1"/>
  <c r="O49" i="2"/>
  <c r="N8" i="3" s="1"/>
  <c r="S49" i="2"/>
  <c r="T49" i="2"/>
  <c r="U49" i="2"/>
  <c r="V49" i="2"/>
  <c r="A50" i="2"/>
  <c r="D50" i="2"/>
  <c r="E50" i="2" s="1"/>
  <c r="F50" i="2"/>
  <c r="G50" i="2"/>
  <c r="H50" i="2"/>
  <c r="I50" i="2"/>
  <c r="J50" i="2"/>
  <c r="L50" i="2"/>
  <c r="F5" i="3" s="1"/>
  <c r="M50" i="2"/>
  <c r="H5" i="3" s="1"/>
  <c r="N50" i="2"/>
  <c r="I5" i="3" s="1"/>
  <c r="O50" i="2"/>
  <c r="S50" i="2"/>
  <c r="T50" i="2"/>
  <c r="U50" i="2"/>
  <c r="V50" i="2"/>
  <c r="A51" i="2"/>
  <c r="D51" i="2"/>
  <c r="B51" i="2" s="1"/>
  <c r="F51" i="2"/>
  <c r="G51" i="2"/>
  <c r="H51" i="2"/>
  <c r="I51" i="2"/>
  <c r="J51" i="2"/>
  <c r="L51" i="2"/>
  <c r="F27" i="3" s="1"/>
  <c r="M51" i="2"/>
  <c r="H27" i="3" s="1"/>
  <c r="N51" i="2"/>
  <c r="I27" i="3" s="1"/>
  <c r="O51" i="2"/>
  <c r="N27" i="3" s="1"/>
  <c r="S51" i="2"/>
  <c r="T51" i="2"/>
  <c r="U51" i="2"/>
  <c r="V51" i="2"/>
  <c r="A52" i="2"/>
  <c r="D52" i="2"/>
  <c r="B52" i="2" s="1"/>
  <c r="F52" i="2"/>
  <c r="G52" i="2"/>
  <c r="H52" i="2"/>
  <c r="I52" i="2"/>
  <c r="J52" i="2"/>
  <c r="L52" i="2"/>
  <c r="F14" i="3" s="1"/>
  <c r="M52" i="2"/>
  <c r="H14" i="3" s="1"/>
  <c r="N52" i="2"/>
  <c r="I14" i="3" s="1"/>
  <c r="O52" i="2"/>
  <c r="S52" i="2"/>
  <c r="T52" i="2"/>
  <c r="U52" i="2"/>
  <c r="V52" i="2"/>
  <c r="A53" i="2"/>
  <c r="D53" i="2"/>
  <c r="F53" i="2"/>
  <c r="G53" i="2"/>
  <c r="H53" i="2"/>
  <c r="I53" i="2"/>
  <c r="J53" i="2"/>
  <c r="L53" i="2"/>
  <c r="F23" i="3" s="1"/>
  <c r="M53" i="2"/>
  <c r="H23" i="3" s="1"/>
  <c r="K23" i="3" s="1"/>
  <c r="N53" i="2"/>
  <c r="I23" i="3" s="1"/>
  <c r="L23" i="3" s="1"/>
  <c r="O53" i="2"/>
  <c r="N23" i="3" s="1"/>
  <c r="S53" i="2"/>
  <c r="T53" i="2"/>
  <c r="U53" i="2"/>
  <c r="V53" i="2"/>
  <c r="A54" i="2"/>
  <c r="D54" i="2"/>
  <c r="B54" i="2" s="1"/>
  <c r="F54" i="2"/>
  <c r="G54" i="2"/>
  <c r="H54" i="2"/>
  <c r="I54" i="2"/>
  <c r="J54" i="2"/>
  <c r="L54" i="2"/>
  <c r="F6" i="3" s="1"/>
  <c r="M54" i="2"/>
  <c r="H6" i="3" s="1"/>
  <c r="K6" i="3" s="1"/>
  <c r="N54" i="2"/>
  <c r="I6" i="3" s="1"/>
  <c r="L6" i="3" s="1"/>
  <c r="O54" i="2"/>
  <c r="S54" i="2"/>
  <c r="T54" i="2"/>
  <c r="U54" i="2"/>
  <c r="V54" i="2"/>
  <c r="A55" i="2"/>
  <c r="D55" i="2"/>
  <c r="B55" i="2" s="1"/>
  <c r="F55" i="2"/>
  <c r="G55" i="2"/>
  <c r="H55" i="2"/>
  <c r="I55" i="2"/>
  <c r="J55" i="2"/>
  <c r="L55" i="2"/>
  <c r="F26" i="3" s="1"/>
  <c r="M55" i="2"/>
  <c r="H26" i="3" s="1"/>
  <c r="N55" i="2"/>
  <c r="I26" i="3" s="1"/>
  <c r="O55" i="2"/>
  <c r="N26" i="3" s="1"/>
  <c r="S55" i="2"/>
  <c r="T55" i="2"/>
  <c r="U55" i="2"/>
  <c r="V55" i="2"/>
  <c r="A56" i="2"/>
  <c r="D56" i="2"/>
  <c r="E56" i="2" s="1"/>
  <c r="F56" i="2"/>
  <c r="G56" i="2"/>
  <c r="H56" i="2"/>
  <c r="I56" i="2"/>
  <c r="J56" i="2"/>
  <c r="L56" i="2"/>
  <c r="F30" i="3" s="1"/>
  <c r="M56" i="2"/>
  <c r="H30" i="3" s="1"/>
  <c r="N56" i="2"/>
  <c r="I30" i="3" s="1"/>
  <c r="O56" i="2"/>
  <c r="N30" i="3" s="1"/>
  <c r="S56" i="2"/>
  <c r="T56" i="2"/>
  <c r="U56" i="2"/>
  <c r="V56" i="2"/>
  <c r="A57" i="2"/>
  <c r="D57" i="2"/>
  <c r="F57" i="2"/>
  <c r="G57" i="2"/>
  <c r="H57" i="2"/>
  <c r="I57" i="2"/>
  <c r="J57" i="2"/>
  <c r="L57" i="2"/>
  <c r="F20" i="3" s="1"/>
  <c r="M57" i="2"/>
  <c r="H20" i="3" s="1"/>
  <c r="K20" i="3" s="1"/>
  <c r="N57" i="2"/>
  <c r="I20" i="3" s="1"/>
  <c r="L20" i="3" s="1"/>
  <c r="O57" i="2"/>
  <c r="N20" i="3" s="1"/>
  <c r="S57" i="2"/>
  <c r="T57" i="2"/>
  <c r="U57" i="2"/>
  <c r="V57" i="2"/>
  <c r="A58" i="2"/>
  <c r="D58" i="2"/>
  <c r="E58" i="2" s="1"/>
  <c r="F58" i="2"/>
  <c r="G58" i="2"/>
  <c r="H58" i="2"/>
  <c r="I58" i="2"/>
  <c r="J58" i="2"/>
  <c r="L58" i="2"/>
  <c r="F13" i="3" s="1"/>
  <c r="M58" i="2"/>
  <c r="H13" i="3" s="1"/>
  <c r="K13" i="3" s="1"/>
  <c r="N58" i="2"/>
  <c r="I13" i="3" s="1"/>
  <c r="L13" i="3" s="1"/>
  <c r="O58" i="2"/>
  <c r="S58" i="2"/>
  <c r="T58" i="2"/>
  <c r="U58" i="2"/>
  <c r="V58" i="2"/>
  <c r="A59" i="2"/>
  <c r="D59" i="2"/>
  <c r="B59" i="2" s="1"/>
  <c r="F59" i="2"/>
  <c r="G59" i="2"/>
  <c r="H59" i="2"/>
  <c r="I59" i="2"/>
  <c r="J59" i="2"/>
  <c r="L59" i="2"/>
  <c r="F15" i="3" s="1"/>
  <c r="M59" i="2"/>
  <c r="H15" i="3" s="1"/>
  <c r="N59" i="2"/>
  <c r="I15" i="3" s="1"/>
  <c r="L15" i="3" s="1"/>
  <c r="O59" i="2"/>
  <c r="N15" i="3" s="1"/>
  <c r="S59" i="2"/>
  <c r="T59" i="2"/>
  <c r="U59" i="2"/>
  <c r="V59" i="2"/>
  <c r="A60" i="2"/>
  <c r="D60" i="2"/>
  <c r="B60" i="2" s="1"/>
  <c r="F60" i="2"/>
  <c r="G60" i="2"/>
  <c r="H60" i="2"/>
  <c r="I60" i="2"/>
  <c r="J60" i="2"/>
  <c r="L60" i="2"/>
  <c r="F29" i="3" s="1"/>
  <c r="M60" i="2"/>
  <c r="H29" i="3" s="1"/>
  <c r="N60" i="2"/>
  <c r="I29" i="3" s="1"/>
  <c r="O60" i="2"/>
  <c r="N29" i="3" s="1"/>
  <c r="S60" i="2"/>
  <c r="T60" i="2"/>
  <c r="U60" i="2"/>
  <c r="V60" i="2"/>
  <c r="A61" i="2"/>
  <c r="D61" i="2"/>
  <c r="E61" i="2" s="1"/>
  <c r="F61" i="2"/>
  <c r="G61" i="2"/>
  <c r="H61" i="2"/>
  <c r="I61" i="2"/>
  <c r="J61" i="2"/>
  <c r="L61" i="2"/>
  <c r="F25" i="3" s="1"/>
  <c r="M61" i="2"/>
  <c r="H25" i="3" s="1"/>
  <c r="N61" i="2"/>
  <c r="I25" i="3" s="1"/>
  <c r="O61" i="2"/>
  <c r="N25" i="3" s="1"/>
  <c r="S61" i="2"/>
  <c r="T61" i="2"/>
  <c r="U61" i="2"/>
  <c r="V61" i="2"/>
  <c r="A62" i="2"/>
  <c r="D62" i="2"/>
  <c r="F62" i="2"/>
  <c r="G62" i="2"/>
  <c r="H62" i="2"/>
  <c r="I62" i="2"/>
  <c r="J62" i="2"/>
  <c r="L62" i="2"/>
  <c r="F28" i="3" s="1"/>
  <c r="M62" i="2"/>
  <c r="H28" i="3" s="1"/>
  <c r="N62" i="2"/>
  <c r="I28" i="3" s="1"/>
  <c r="O62" i="2"/>
  <c r="S62" i="2"/>
  <c r="T62" i="2"/>
  <c r="U62" i="2"/>
  <c r="V62" i="2"/>
  <c r="A63" i="2"/>
  <c r="D63" i="2"/>
  <c r="B63" i="2" s="1"/>
  <c r="F63" i="2"/>
  <c r="G63" i="2"/>
  <c r="H63" i="2"/>
  <c r="I63" i="2"/>
  <c r="J63" i="2"/>
  <c r="L63" i="2"/>
  <c r="F18" i="3" s="1"/>
  <c r="M63" i="2"/>
  <c r="H18" i="3" s="1"/>
  <c r="N63" i="2"/>
  <c r="I18" i="3" s="1"/>
  <c r="O63" i="2"/>
  <c r="S63" i="2"/>
  <c r="T63" i="2"/>
  <c r="U63" i="2"/>
  <c r="V63" i="2"/>
  <c r="A64" i="2"/>
  <c r="D64" i="2"/>
  <c r="B64" i="2" s="1"/>
  <c r="F64" i="2"/>
  <c r="G64" i="2"/>
  <c r="H64" i="2"/>
  <c r="I64" i="2"/>
  <c r="J64" i="2"/>
  <c r="L64" i="2"/>
  <c r="F21" i="3" s="1"/>
  <c r="M64" i="2"/>
  <c r="N64" i="2"/>
  <c r="I21" i="3" s="1"/>
  <c r="O64" i="2"/>
  <c r="N21" i="3" s="1"/>
  <c r="S64" i="2"/>
  <c r="T64" i="2"/>
  <c r="U64" i="2"/>
  <c r="V64" i="2"/>
  <c r="A65" i="2"/>
  <c r="D65" i="2"/>
  <c r="B65" i="2" s="1"/>
  <c r="F65" i="2"/>
  <c r="G65" i="2"/>
  <c r="H65" i="2"/>
  <c r="I65" i="2"/>
  <c r="J65" i="2"/>
  <c r="L65" i="2"/>
  <c r="F10" i="3" s="1"/>
  <c r="M65" i="2"/>
  <c r="H10" i="3" s="1"/>
  <c r="K10" i="3" s="1"/>
  <c r="N65" i="2"/>
  <c r="I10" i="3" s="1"/>
  <c r="L10" i="3" s="1"/>
  <c r="O65" i="2"/>
  <c r="R65" i="2" s="1"/>
  <c r="S65" i="2"/>
  <c r="T65" i="2"/>
  <c r="U65" i="2"/>
  <c r="V65" i="2"/>
  <c r="A66" i="2"/>
  <c r="D66" i="2"/>
  <c r="F66" i="2"/>
  <c r="G66" i="2"/>
  <c r="H66" i="2"/>
  <c r="I66" i="2"/>
  <c r="J66" i="2"/>
  <c r="L66" i="2"/>
  <c r="F16" i="3" s="1"/>
  <c r="M66" i="2"/>
  <c r="H16" i="3" s="1"/>
  <c r="N66" i="2"/>
  <c r="I16" i="3" s="1"/>
  <c r="O66" i="2"/>
  <c r="N16" i="3" s="1"/>
  <c r="S66" i="2"/>
  <c r="T66" i="2"/>
  <c r="U66" i="2"/>
  <c r="V66" i="2"/>
  <c r="A67" i="2"/>
  <c r="D67" i="2"/>
  <c r="E67" i="2" s="1"/>
  <c r="F67" i="2"/>
  <c r="G67" i="2"/>
  <c r="H67" i="2"/>
  <c r="I67" i="2"/>
  <c r="J67" i="2"/>
  <c r="L67" i="2"/>
  <c r="F9" i="3" s="1"/>
  <c r="M67" i="2"/>
  <c r="H9" i="3" s="1"/>
  <c r="N67" i="2"/>
  <c r="I9" i="3" s="1"/>
  <c r="O67" i="2"/>
  <c r="S67" i="2"/>
  <c r="T67" i="2"/>
  <c r="U67" i="2"/>
  <c r="V67" i="2"/>
  <c r="A68" i="2"/>
  <c r="D68" i="2"/>
  <c r="B68" i="2" s="1"/>
  <c r="F68" i="2"/>
  <c r="G68" i="2"/>
  <c r="H68" i="2"/>
  <c r="I68" i="2"/>
  <c r="J68" i="2"/>
  <c r="L68" i="2"/>
  <c r="F24" i="3" s="1"/>
  <c r="M68" i="2"/>
  <c r="H24" i="3" s="1"/>
  <c r="N68" i="2"/>
  <c r="I24" i="3" s="1"/>
  <c r="N24" i="3"/>
  <c r="S68" i="2"/>
  <c r="T68" i="2"/>
  <c r="U68" i="2"/>
  <c r="V68" i="2"/>
  <c r="A69" i="2"/>
  <c r="D69" i="2"/>
  <c r="B69" i="2" s="1"/>
  <c r="F69" i="2"/>
  <c r="G69" i="2"/>
  <c r="H69" i="2"/>
  <c r="I69" i="2"/>
  <c r="J69" i="2"/>
  <c r="L69" i="2"/>
  <c r="F12" i="3" s="1"/>
  <c r="M69" i="2"/>
  <c r="N69" i="2"/>
  <c r="I12" i="3" s="1"/>
  <c r="O69" i="2"/>
  <c r="N12" i="3" s="1"/>
  <c r="S69" i="2"/>
  <c r="T69" i="2"/>
  <c r="U69" i="2"/>
  <c r="V69" i="2"/>
  <c r="A71" i="2"/>
  <c r="D71" i="2"/>
  <c r="F71" i="2"/>
  <c r="G71" i="2"/>
  <c r="H71" i="2"/>
  <c r="I71" i="2"/>
  <c r="J71" i="2"/>
  <c r="L71" i="2"/>
  <c r="M71" i="2"/>
  <c r="H2" i="3" s="1"/>
  <c r="N71" i="2"/>
  <c r="I2" i="3" s="1"/>
  <c r="O71" i="2"/>
  <c r="N2" i="3" s="1"/>
  <c r="S71" i="2"/>
  <c r="T71" i="2"/>
  <c r="U71" i="2"/>
  <c r="V71" i="2"/>
  <c r="A72" i="2"/>
  <c r="D72" i="2"/>
  <c r="B72" i="2" s="1"/>
  <c r="F72" i="2"/>
  <c r="G72" i="2"/>
  <c r="H72" i="2"/>
  <c r="I72" i="2"/>
  <c r="J72" i="2"/>
  <c r="L72" i="2"/>
  <c r="F7" i="3" s="1"/>
  <c r="M72" i="2"/>
  <c r="H7" i="3" s="1"/>
  <c r="N72" i="2"/>
  <c r="I7" i="3" s="1"/>
  <c r="O72" i="2"/>
  <c r="S72" i="2"/>
  <c r="T72" i="2"/>
  <c r="U72" i="2"/>
  <c r="V72" i="2"/>
  <c r="A73" i="2"/>
  <c r="D73" i="2"/>
  <c r="B73" i="2" s="1"/>
  <c r="F73" i="2"/>
  <c r="G73" i="2"/>
  <c r="H73" i="2"/>
  <c r="I73" i="2"/>
  <c r="J73" i="2"/>
  <c r="L73" i="2"/>
  <c r="F3" i="3" s="1"/>
  <c r="M73" i="2"/>
  <c r="H3" i="3" s="1"/>
  <c r="N73" i="2"/>
  <c r="I3" i="3" s="1"/>
  <c r="O73" i="2"/>
  <c r="N3" i="3" s="1"/>
  <c r="S73" i="2"/>
  <c r="T73" i="2"/>
  <c r="U73" i="2"/>
  <c r="V73" i="2"/>
  <c r="A74" i="2"/>
  <c r="D74" i="2"/>
  <c r="E74" i="2" s="1"/>
  <c r="F74" i="2"/>
  <c r="G74" i="2"/>
  <c r="H74" i="2"/>
  <c r="I74" i="2"/>
  <c r="J74" i="2"/>
  <c r="L74" i="2"/>
  <c r="F4" i="3" s="1"/>
  <c r="M74" i="2"/>
  <c r="H4" i="3" s="1"/>
  <c r="N74" i="2"/>
  <c r="I4" i="3" s="1"/>
  <c r="O74" i="2"/>
  <c r="S74" i="2"/>
  <c r="T74" i="2"/>
  <c r="U74" i="2"/>
  <c r="V74" i="2"/>
  <c r="M16" i="5" l="1"/>
  <c r="I31" i="3"/>
  <c r="P23" i="8"/>
  <c r="U38" i="8"/>
  <c r="T31" i="8"/>
  <c r="Q23" i="8"/>
  <c r="T23" i="8"/>
  <c r="Q20" i="8"/>
  <c r="R61" i="8"/>
  <c r="R59" i="8"/>
  <c r="R57" i="8"/>
  <c r="T55" i="8"/>
  <c r="Q45" i="8"/>
  <c r="Q44" i="8" s="1"/>
  <c r="N16" i="5"/>
  <c r="H19" i="9"/>
  <c r="P42" i="8"/>
  <c r="P41" i="8" s="1"/>
  <c r="P34" i="8"/>
  <c r="R4" i="4"/>
  <c r="P4" i="4"/>
  <c r="P3" i="4" s="1"/>
  <c r="P2" i="4" s="1"/>
  <c r="I5" i="9"/>
  <c r="I4" i="9" s="1"/>
  <c r="H45" i="9"/>
  <c r="H44" i="9" s="1"/>
  <c r="H25" i="9"/>
  <c r="Q40" i="8"/>
  <c r="Q19" i="8"/>
  <c r="T19" i="8"/>
  <c r="Q15" i="8"/>
  <c r="T15" i="8"/>
  <c r="H58" i="9"/>
  <c r="J48" i="9"/>
  <c r="I45" i="9"/>
  <c r="I44" i="9" s="1"/>
  <c r="J35" i="9"/>
  <c r="E52" i="2"/>
  <c r="G69" i="9"/>
  <c r="J51" i="9"/>
  <c r="J49" i="9"/>
  <c r="R28" i="8"/>
  <c r="R24" i="8"/>
  <c r="R9" i="8"/>
  <c r="R5" i="8"/>
  <c r="R4" i="8" s="1"/>
  <c r="H9" i="9"/>
  <c r="E72" i="2"/>
  <c r="H38" i="2"/>
  <c r="I61" i="9"/>
  <c r="J59" i="9"/>
  <c r="J58" i="9"/>
  <c r="J56" i="9"/>
  <c r="G15" i="9"/>
  <c r="R68" i="8"/>
  <c r="R67" i="8" s="1"/>
  <c r="P66" i="8"/>
  <c r="R65" i="8"/>
  <c r="P62" i="8"/>
  <c r="P54" i="8"/>
  <c r="T52" i="8"/>
  <c r="T48" i="8"/>
  <c r="K52" i="2"/>
  <c r="P52" i="2" s="1"/>
  <c r="I69" i="9"/>
  <c r="I64" i="9"/>
  <c r="I25" i="9"/>
  <c r="I8" i="9"/>
  <c r="S66" i="8"/>
  <c r="S65" i="8"/>
  <c r="R64" i="8"/>
  <c r="S48" i="8"/>
  <c r="R36" i="8"/>
  <c r="K32" i="2"/>
  <c r="P32" i="2" s="1"/>
  <c r="I56" i="9"/>
  <c r="H49" i="9"/>
  <c r="I48" i="9"/>
  <c r="H46" i="9"/>
  <c r="C38" i="9"/>
  <c r="G37" i="9"/>
  <c r="J30" i="9"/>
  <c r="I28" i="9"/>
  <c r="J19" i="9"/>
  <c r="I9" i="9"/>
  <c r="R50" i="8"/>
  <c r="P18" i="8"/>
  <c r="T8" i="8"/>
  <c r="E69" i="2"/>
  <c r="K46" i="2"/>
  <c r="P46" i="2" s="1"/>
  <c r="E46" i="2"/>
  <c r="K8" i="2"/>
  <c r="P8" i="2" s="1"/>
  <c r="J68" i="9"/>
  <c r="H54" i="9"/>
  <c r="T63" i="8"/>
  <c r="T36" i="8"/>
  <c r="P30" i="8"/>
  <c r="P26" i="8"/>
  <c r="K72" i="2"/>
  <c r="E7" i="3" s="1"/>
  <c r="J7" i="3" s="1"/>
  <c r="M7" i="3" s="1"/>
  <c r="B67" i="2"/>
  <c r="H52" i="9"/>
  <c r="Q68" i="8"/>
  <c r="Q67" i="8" s="1"/>
  <c r="T64" i="8"/>
  <c r="Q50" i="8"/>
  <c r="J50" i="9"/>
  <c r="I34" i="9"/>
  <c r="H31" i="9"/>
  <c r="G26" i="9"/>
  <c r="H20" i="9"/>
  <c r="G19" i="9"/>
  <c r="H10" i="9"/>
  <c r="Q63" i="8"/>
  <c r="P50" i="8"/>
  <c r="S37" i="8"/>
  <c r="T35" i="8"/>
  <c r="R20" i="8"/>
  <c r="T18" i="8"/>
  <c r="T11" i="8"/>
  <c r="T7" i="8"/>
  <c r="R53" i="2"/>
  <c r="G27" i="3"/>
  <c r="K50" i="2"/>
  <c r="P50" i="2" s="1"/>
  <c r="K25" i="2"/>
  <c r="R25" i="2" s="1"/>
  <c r="G58" i="9"/>
  <c r="H57" i="9"/>
  <c r="I55" i="9"/>
  <c r="G34" i="9"/>
  <c r="H27" i="9"/>
  <c r="J26" i="9"/>
  <c r="G25" i="9"/>
  <c r="I23" i="9"/>
  <c r="I22" i="9" s="1"/>
  <c r="I20" i="9"/>
  <c r="I16" i="9"/>
  <c r="G7" i="9"/>
  <c r="H6" i="9"/>
  <c r="R70" i="8"/>
  <c r="S69" i="8"/>
  <c r="I67" i="8"/>
  <c r="H67" i="8"/>
  <c r="Q64" i="8"/>
  <c r="Q62" i="8"/>
  <c r="S54" i="8"/>
  <c r="P51" i="8"/>
  <c r="Q48" i="8"/>
  <c r="P39" i="8"/>
  <c r="S18" i="8"/>
  <c r="R16" i="8"/>
  <c r="P15" i="8"/>
  <c r="R14" i="8"/>
  <c r="I38" i="2"/>
  <c r="H29" i="9"/>
  <c r="P48" i="8"/>
  <c r="T32" i="8"/>
  <c r="G9" i="3"/>
  <c r="K67" i="2"/>
  <c r="P67" i="2" s="1"/>
  <c r="M38" i="2"/>
  <c r="J54" i="9"/>
  <c r="I52" i="9"/>
  <c r="H35" i="9"/>
  <c r="I24" i="9"/>
  <c r="H18" i="9"/>
  <c r="G11" i="9"/>
  <c r="R49" i="8"/>
  <c r="R40" i="8"/>
  <c r="U4" i="2"/>
  <c r="H21" i="3"/>
  <c r="K68" i="2"/>
  <c r="E24" i="3" s="1"/>
  <c r="J24" i="3" s="1"/>
  <c r="G18" i="3"/>
  <c r="G28" i="3"/>
  <c r="G25" i="3"/>
  <c r="B61" i="2"/>
  <c r="B58" i="2"/>
  <c r="G26" i="3"/>
  <c r="Q54" i="2"/>
  <c r="G6" i="3"/>
  <c r="B48" i="2"/>
  <c r="I22" i="2"/>
  <c r="K24" i="2"/>
  <c r="P24" i="2" s="1"/>
  <c r="L4" i="2"/>
  <c r="G4" i="2"/>
  <c r="G70" i="9"/>
  <c r="G66" i="9"/>
  <c r="H65" i="9"/>
  <c r="G46" i="9"/>
  <c r="H36" i="9"/>
  <c r="G35" i="9"/>
  <c r="G27" i="9"/>
  <c r="H14" i="9"/>
  <c r="P70" i="8"/>
  <c r="R55" i="8"/>
  <c r="R53" i="8"/>
  <c r="T45" i="8"/>
  <c r="Q27" i="8"/>
  <c r="T27" i="8"/>
  <c r="P14" i="8"/>
  <c r="T12" i="8"/>
  <c r="S10" i="8"/>
  <c r="S6" i="8"/>
  <c r="L38" i="2"/>
  <c r="G3" i="3"/>
  <c r="K63" i="2"/>
  <c r="P63" i="2" s="1"/>
  <c r="K54" i="2"/>
  <c r="P54" i="2" s="1"/>
  <c r="Q53" i="2"/>
  <c r="G23" i="3"/>
  <c r="Q52" i="2"/>
  <c r="G14" i="3"/>
  <c r="G17" i="3"/>
  <c r="U38" i="2"/>
  <c r="S38" i="2"/>
  <c r="K29" i="2"/>
  <c r="P29" i="2" s="1"/>
  <c r="K26" i="2"/>
  <c r="P26" i="2" s="1"/>
  <c r="I68" i="9"/>
  <c r="I67" i="9" s="1"/>
  <c r="J65" i="9"/>
  <c r="I63" i="9"/>
  <c r="H60" i="9"/>
  <c r="H56" i="9"/>
  <c r="J55" i="9"/>
  <c r="G54" i="9"/>
  <c r="H53" i="9"/>
  <c r="J52" i="9"/>
  <c r="H50" i="9"/>
  <c r="I49" i="9"/>
  <c r="I35" i="9"/>
  <c r="H33" i="9"/>
  <c r="I32" i="9"/>
  <c r="J29" i="9"/>
  <c r="H28" i="9"/>
  <c r="J27" i="9"/>
  <c r="H24" i="9"/>
  <c r="J23" i="9"/>
  <c r="H21" i="9"/>
  <c r="I12" i="9"/>
  <c r="R58" i="8"/>
  <c r="S42" i="8"/>
  <c r="R13" i="8"/>
  <c r="R12" i="8"/>
  <c r="U70" i="2"/>
  <c r="K61" i="2"/>
  <c r="E25" i="3" s="1"/>
  <c r="J25" i="3" s="1"/>
  <c r="K58" i="2"/>
  <c r="E13" i="3" s="1"/>
  <c r="J13" i="3" s="1"/>
  <c r="R57" i="2"/>
  <c r="K48" i="2"/>
  <c r="P48" i="2" s="1"/>
  <c r="R47" i="2"/>
  <c r="T38" i="2"/>
  <c r="V38" i="2"/>
  <c r="K16" i="2"/>
  <c r="Q16" i="2" s="1"/>
  <c r="K12" i="2"/>
  <c r="Q12" i="2" s="1"/>
  <c r="N28" i="3"/>
  <c r="H70" i="9"/>
  <c r="I70" i="9"/>
  <c r="H66" i="9"/>
  <c r="H62" i="9"/>
  <c r="I57" i="9"/>
  <c r="J53" i="9"/>
  <c r="D38" i="9"/>
  <c r="H37" i="9"/>
  <c r="I37" i="9"/>
  <c r="G29" i="9"/>
  <c r="I18" i="9"/>
  <c r="L67" i="8"/>
  <c r="P65" i="8"/>
  <c r="T62" i="8"/>
  <c r="T59" i="8"/>
  <c r="P58" i="8"/>
  <c r="T56" i="8"/>
  <c r="R42" i="8"/>
  <c r="R41" i="8" s="1"/>
  <c r="Q35" i="8"/>
  <c r="Q30" i="8"/>
  <c r="Q28" i="8"/>
  <c r="G62" i="9"/>
  <c r="J62" i="9"/>
  <c r="Q10" i="8"/>
  <c r="P10" i="8"/>
  <c r="B74" i="2"/>
  <c r="K73" i="2"/>
  <c r="E3" i="3" s="1"/>
  <c r="J3" i="3" s="1"/>
  <c r="K65" i="2"/>
  <c r="P65" i="2" s="1"/>
  <c r="E65" i="2"/>
  <c r="E63" i="2"/>
  <c r="G29" i="3"/>
  <c r="G15" i="3"/>
  <c r="Q58" i="2"/>
  <c r="G13" i="3"/>
  <c r="Q57" i="2"/>
  <c r="G20" i="3"/>
  <c r="G30" i="3"/>
  <c r="B56" i="2"/>
  <c r="E54" i="2"/>
  <c r="B50" i="2"/>
  <c r="Q47" i="2"/>
  <c r="G19" i="3"/>
  <c r="Q46" i="2"/>
  <c r="I44" i="2"/>
  <c r="L22" i="2"/>
  <c r="K21" i="2"/>
  <c r="P21" i="2" s="1"/>
  <c r="S4" i="2"/>
  <c r="E67" i="9"/>
  <c r="H68" i="9"/>
  <c r="H67" i="9" s="1"/>
  <c r="B67" i="9"/>
  <c r="H64" i="9"/>
  <c r="I60" i="9"/>
  <c r="J60" i="9"/>
  <c r="H42" i="9"/>
  <c r="H41" i="9" s="1"/>
  <c r="E41" i="9"/>
  <c r="O38" i="8"/>
  <c r="R39" i="8"/>
  <c r="R38" i="8" s="1"/>
  <c r="K38" i="8"/>
  <c r="G38" i="8"/>
  <c r="R37" i="8"/>
  <c r="M4" i="8"/>
  <c r="I4" i="8"/>
  <c r="Q6" i="8"/>
  <c r="P6" i="8"/>
  <c r="G70" i="2"/>
  <c r="N38" i="2"/>
  <c r="H4" i="2"/>
  <c r="T4" i="2"/>
  <c r="R47" i="8"/>
  <c r="S47" i="8"/>
  <c r="R30" i="8"/>
  <c r="S30" i="8"/>
  <c r="T30" i="8"/>
  <c r="H70" i="2"/>
  <c r="K47" i="2"/>
  <c r="E19" i="3" s="1"/>
  <c r="J19" i="3" s="1"/>
  <c r="G38" i="2"/>
  <c r="K28" i="2"/>
  <c r="Q28" i="2" s="1"/>
  <c r="K17" i="2"/>
  <c r="P17" i="2" s="1"/>
  <c r="K13" i="2"/>
  <c r="Q13" i="2" s="1"/>
  <c r="K9" i="2"/>
  <c r="R9" i="2" s="1"/>
  <c r="I66" i="9"/>
  <c r="I62" i="9"/>
  <c r="I47" i="9"/>
  <c r="J47" i="9"/>
  <c r="C44" i="9"/>
  <c r="I40" i="9"/>
  <c r="J40" i="9"/>
  <c r="I36" i="9"/>
  <c r="J33" i="9"/>
  <c r="G33" i="9"/>
  <c r="R60" i="8"/>
  <c r="P59" i="8"/>
  <c r="Q59" i="8"/>
  <c r="I44" i="8"/>
  <c r="R32" i="8"/>
  <c r="P31" i="8"/>
  <c r="Q31" i="8"/>
  <c r="R29" i="8"/>
  <c r="S29" i="8"/>
  <c r="R17" i="8"/>
  <c r="S17" i="8"/>
  <c r="P11" i="8"/>
  <c r="Q11" i="8"/>
  <c r="T70" i="2"/>
  <c r="M22" i="2"/>
  <c r="K69" i="2"/>
  <c r="Q69" i="2" s="1"/>
  <c r="R66" i="2"/>
  <c r="K74" i="2"/>
  <c r="P74" i="2" s="1"/>
  <c r="S70" i="2"/>
  <c r="G7" i="3"/>
  <c r="Q68" i="2"/>
  <c r="G24" i="3"/>
  <c r="G16" i="3"/>
  <c r="Q65" i="2"/>
  <c r="K56" i="2"/>
  <c r="E30" i="3" s="1"/>
  <c r="J30" i="3" s="1"/>
  <c r="K53" i="2"/>
  <c r="E23" i="3" s="1"/>
  <c r="J23" i="3" s="1"/>
  <c r="U44" i="2"/>
  <c r="G8" i="3"/>
  <c r="K40" i="2"/>
  <c r="R40" i="2" s="1"/>
  <c r="O38" i="2"/>
  <c r="J38" i="2"/>
  <c r="N22" i="2"/>
  <c r="K33" i="2"/>
  <c r="P33" i="2" s="1"/>
  <c r="S22" i="2"/>
  <c r="K20" i="2"/>
  <c r="Q20" i="2" s="1"/>
  <c r="O4" i="2"/>
  <c r="K5" i="2"/>
  <c r="J70" i="9"/>
  <c r="H69" i="9"/>
  <c r="I65" i="9"/>
  <c r="I59" i="9"/>
  <c r="I53" i="9"/>
  <c r="I51" i="9"/>
  <c r="J46" i="9"/>
  <c r="H40" i="9"/>
  <c r="F38" i="9"/>
  <c r="I31" i="9"/>
  <c r="J31" i="9"/>
  <c r="G30" i="9"/>
  <c r="I27" i="9"/>
  <c r="M67" i="8"/>
  <c r="P55" i="8"/>
  <c r="Q55" i="8"/>
  <c r="S21" i="8"/>
  <c r="R21" i="8"/>
  <c r="P7" i="8"/>
  <c r="Q7" i="8"/>
  <c r="H61" i="9"/>
  <c r="J57" i="9"/>
  <c r="G50" i="9"/>
  <c r="H48" i="9"/>
  <c r="J42" i="9"/>
  <c r="G40" i="9"/>
  <c r="H32" i="9"/>
  <c r="G31" i="9"/>
  <c r="I29" i="9"/>
  <c r="F22" i="9"/>
  <c r="I26" i="9"/>
  <c r="H17" i="9"/>
  <c r="J16" i="9"/>
  <c r="H15" i="9"/>
  <c r="B4" i="9"/>
  <c r="H13" i="9"/>
  <c r="J12" i="9"/>
  <c r="H11" i="9"/>
  <c r="I11" i="9"/>
  <c r="H7" i="9"/>
  <c r="I7" i="9"/>
  <c r="R66" i="8"/>
  <c r="R62" i="8"/>
  <c r="S59" i="8"/>
  <c r="S58" i="8"/>
  <c r="S57" i="8"/>
  <c r="P57" i="8"/>
  <c r="Q56" i="8"/>
  <c r="S55" i="8"/>
  <c r="S53" i="8"/>
  <c r="P53" i="8"/>
  <c r="Q52" i="8"/>
  <c r="T40" i="8"/>
  <c r="Q36" i="8"/>
  <c r="Q34" i="8"/>
  <c r="T28" i="8"/>
  <c r="T24" i="8"/>
  <c r="T20" i="8"/>
  <c r="Q18" i="8"/>
  <c r="R18" i="8"/>
  <c r="Q12" i="8"/>
  <c r="R11" i="8"/>
  <c r="S9" i="8"/>
  <c r="Q8" i="8"/>
  <c r="R7" i="8"/>
  <c r="S5" i="8"/>
  <c r="J61" i="9"/>
  <c r="J37" i="9"/>
  <c r="I33" i="9"/>
  <c r="I30" i="9"/>
  <c r="J25" i="9"/>
  <c r="J8" i="9"/>
  <c r="O67" i="8"/>
  <c r="G67" i="8"/>
  <c r="S49" i="8"/>
  <c r="Q46" i="8"/>
  <c r="H22" i="8"/>
  <c r="S13" i="8"/>
  <c r="D22" i="9"/>
  <c r="U67" i="8"/>
  <c r="L38" i="8"/>
  <c r="H38" i="8"/>
  <c r="Q26" i="8"/>
  <c r="K60" i="2"/>
  <c r="Q60" i="2" s="1"/>
  <c r="N13" i="3"/>
  <c r="R58" i="2"/>
  <c r="H44" i="2"/>
  <c r="J22" i="2"/>
  <c r="I4" i="2"/>
  <c r="J70" i="2"/>
  <c r="K57" i="2"/>
  <c r="G44" i="2"/>
  <c r="T44" i="2"/>
  <c r="F22" i="3"/>
  <c r="G22" i="3" s="1"/>
  <c r="L44" i="2"/>
  <c r="K36" i="2"/>
  <c r="U22" i="2"/>
  <c r="M4" i="2"/>
  <c r="O70" i="2"/>
  <c r="N7" i="3"/>
  <c r="K64" i="2"/>
  <c r="Q64" i="2" s="1"/>
  <c r="N18" i="3"/>
  <c r="R63" i="2"/>
  <c r="K39" i="2"/>
  <c r="F38" i="2"/>
  <c r="K30" i="2"/>
  <c r="R30" i="2" s="1"/>
  <c r="F22" i="2"/>
  <c r="V22" i="2"/>
  <c r="V4" i="2"/>
  <c r="Q4" i="4"/>
  <c r="M3" i="4"/>
  <c r="F70" i="2"/>
  <c r="K66" i="2"/>
  <c r="Q66" i="2" s="1"/>
  <c r="K62" i="2"/>
  <c r="Q62" i="2" s="1"/>
  <c r="E53" i="2"/>
  <c r="B53" i="2"/>
  <c r="O44" i="2"/>
  <c r="R46" i="2"/>
  <c r="N17" i="3"/>
  <c r="V70" i="2"/>
  <c r="E71" i="2"/>
  <c r="B71" i="2"/>
  <c r="M70" i="2"/>
  <c r="E66" i="2"/>
  <c r="B66" i="2"/>
  <c r="E62" i="2"/>
  <c r="B62" i="2"/>
  <c r="E57" i="2"/>
  <c r="B57" i="2"/>
  <c r="N5" i="3"/>
  <c r="K49" i="2"/>
  <c r="R49" i="2" s="1"/>
  <c r="J44" i="2"/>
  <c r="F44" i="2"/>
  <c r="K35" i="2"/>
  <c r="R35" i="2" s="1"/>
  <c r="R24" i="2"/>
  <c r="O22" i="2"/>
  <c r="G22" i="2"/>
  <c r="T22" i="2"/>
  <c r="K18" i="2"/>
  <c r="P18" i="2" s="1"/>
  <c r="K14" i="2"/>
  <c r="Q14" i="2" s="1"/>
  <c r="K2" i="4"/>
  <c r="R2" i="4" s="1"/>
  <c r="R3" i="4"/>
  <c r="L70" i="2"/>
  <c r="F2" i="3"/>
  <c r="N9" i="3"/>
  <c r="K59" i="2"/>
  <c r="Q59" i="2" s="1"/>
  <c r="I70" i="2"/>
  <c r="H12" i="3"/>
  <c r="K55" i="2"/>
  <c r="N6" i="3"/>
  <c r="R54" i="2"/>
  <c r="K51" i="2"/>
  <c r="R51" i="2" s="1"/>
  <c r="E49" i="2"/>
  <c r="B49" i="2"/>
  <c r="S44" i="2"/>
  <c r="V44" i="2"/>
  <c r="E45" i="2"/>
  <c r="B45" i="2"/>
  <c r="M44" i="2"/>
  <c r="K37" i="2"/>
  <c r="Q37" i="2" s="1"/>
  <c r="K34" i="2"/>
  <c r="R34" i="2" s="1"/>
  <c r="K31" i="2"/>
  <c r="K10" i="2"/>
  <c r="P10" i="2" s="1"/>
  <c r="K6" i="2"/>
  <c r="Q6" i="2" s="1"/>
  <c r="G4" i="3"/>
  <c r="F44" i="9"/>
  <c r="H47" i="9"/>
  <c r="G47" i="9"/>
  <c r="I39" i="9"/>
  <c r="I38" i="9" s="1"/>
  <c r="B38" i="9"/>
  <c r="G17" i="9"/>
  <c r="I17" i="9"/>
  <c r="E73" i="2"/>
  <c r="K71" i="2"/>
  <c r="Q71" i="2" s="1"/>
  <c r="E68" i="2"/>
  <c r="G10" i="3"/>
  <c r="E64" i="2"/>
  <c r="E60" i="2"/>
  <c r="R59" i="2"/>
  <c r="E59" i="2"/>
  <c r="E55" i="2"/>
  <c r="E51" i="2"/>
  <c r="G11" i="3"/>
  <c r="E47" i="2"/>
  <c r="K45" i="2"/>
  <c r="Q45" i="2" s="1"/>
  <c r="K27" i="2"/>
  <c r="K23" i="2"/>
  <c r="R23" i="2" s="1"/>
  <c r="F3" i="4"/>
  <c r="F2" i="4" s="1"/>
  <c r="N10" i="3"/>
  <c r="N4" i="3"/>
  <c r="C67" i="9"/>
  <c r="J66" i="9"/>
  <c r="J64" i="9"/>
  <c r="H63" i="9"/>
  <c r="G63" i="9"/>
  <c r="H51" i="9"/>
  <c r="G51" i="9"/>
  <c r="J17" i="9"/>
  <c r="N14" i="3"/>
  <c r="H55" i="9"/>
  <c r="G55" i="9"/>
  <c r="E44" i="9"/>
  <c r="J21" i="9"/>
  <c r="G21" i="9"/>
  <c r="N70" i="2"/>
  <c r="G5" i="3"/>
  <c r="N44" i="2"/>
  <c r="H22" i="2"/>
  <c r="K19" i="2"/>
  <c r="K15" i="2"/>
  <c r="K11" i="2"/>
  <c r="P11" i="2" s="1"/>
  <c r="K7" i="2"/>
  <c r="N4" i="2"/>
  <c r="J4" i="2"/>
  <c r="F4" i="2"/>
  <c r="F67" i="9"/>
  <c r="J63" i="9"/>
  <c r="H59" i="9"/>
  <c r="G59" i="9"/>
  <c r="B44" i="9"/>
  <c r="J45" i="9"/>
  <c r="D44" i="9"/>
  <c r="G45" i="9"/>
  <c r="G44" i="9" s="1"/>
  <c r="C22" i="9"/>
  <c r="T61" i="8"/>
  <c r="Q61" i="8"/>
  <c r="G64" i="9"/>
  <c r="G60" i="9"/>
  <c r="G56" i="9"/>
  <c r="G52" i="9"/>
  <c r="G48" i="9"/>
  <c r="E38" i="9"/>
  <c r="H39" i="9"/>
  <c r="J36" i="9"/>
  <c r="G36" i="9"/>
  <c r="J32" i="9"/>
  <c r="G32" i="9"/>
  <c r="J28" i="9"/>
  <c r="G28" i="9"/>
  <c r="J24" i="9"/>
  <c r="G24" i="9"/>
  <c r="J18" i="9"/>
  <c r="G18" i="9"/>
  <c r="J13" i="9"/>
  <c r="G13" i="9"/>
  <c r="E4" i="9"/>
  <c r="H5" i="9"/>
  <c r="K67" i="8"/>
  <c r="R69" i="8"/>
  <c r="R51" i="8"/>
  <c r="S51" i="8"/>
  <c r="T51" i="8"/>
  <c r="T49" i="8"/>
  <c r="Q49" i="8"/>
  <c r="Q47" i="8"/>
  <c r="T47" i="8"/>
  <c r="P47" i="8"/>
  <c r="U44" i="8"/>
  <c r="J69" i="9"/>
  <c r="D67" i="9"/>
  <c r="G68" i="9"/>
  <c r="G67" i="9" s="1"/>
  <c r="G65" i="9"/>
  <c r="G61" i="9"/>
  <c r="G57" i="9"/>
  <c r="G53" i="9"/>
  <c r="G49" i="9"/>
  <c r="G42" i="9"/>
  <c r="G41" i="9" s="1"/>
  <c r="H34" i="9"/>
  <c r="H30" i="9"/>
  <c r="H26" i="9"/>
  <c r="I21" i="9"/>
  <c r="I13" i="9"/>
  <c r="T16" i="8"/>
  <c r="Q16" i="8"/>
  <c r="U4" i="8"/>
  <c r="I58" i="9"/>
  <c r="I54" i="9"/>
  <c r="I50" i="9"/>
  <c r="I46" i="9"/>
  <c r="D41" i="9"/>
  <c r="J41" i="9" s="1"/>
  <c r="J34" i="9"/>
  <c r="E22" i="9"/>
  <c r="H23" i="9"/>
  <c r="B22" i="9"/>
  <c r="J20" i="9"/>
  <c r="G20" i="9"/>
  <c r="I15" i="9"/>
  <c r="J15" i="9"/>
  <c r="S63" i="8"/>
  <c r="P63" i="8"/>
  <c r="T60" i="8"/>
  <c r="Q60" i="8"/>
  <c r="S28" i="8"/>
  <c r="P28" i="8"/>
  <c r="J9" i="9"/>
  <c r="G9" i="9"/>
  <c r="J5" i="9"/>
  <c r="D4" i="9"/>
  <c r="G5" i="9"/>
  <c r="J16" i="5"/>
  <c r="Q70" i="8"/>
  <c r="T69" i="8"/>
  <c r="Q69" i="8"/>
  <c r="N67" i="8"/>
  <c r="T68" i="8"/>
  <c r="J67" i="8"/>
  <c r="S62" i="8"/>
  <c r="S61" i="8"/>
  <c r="P61" i="8"/>
  <c r="S60" i="8"/>
  <c r="P60" i="8"/>
  <c r="T54" i="8"/>
  <c r="R54" i="8"/>
  <c r="K44" i="8"/>
  <c r="R46" i="8"/>
  <c r="S46" i="8"/>
  <c r="G44" i="8"/>
  <c r="R33" i="8"/>
  <c r="S33" i="8"/>
  <c r="R26" i="8"/>
  <c r="S26" i="8"/>
  <c r="T26" i="8"/>
  <c r="P17" i="8"/>
  <c r="T17" i="8"/>
  <c r="Q17" i="8"/>
  <c r="I14" i="9"/>
  <c r="J14" i="9"/>
  <c r="I10" i="9"/>
  <c r="J10" i="9"/>
  <c r="I6" i="9"/>
  <c r="J6" i="9"/>
  <c r="F4" i="9"/>
  <c r="S70" i="8"/>
  <c r="P69" i="8"/>
  <c r="S68" i="8"/>
  <c r="P68" i="8"/>
  <c r="P67" i="8" s="1"/>
  <c r="T66" i="8"/>
  <c r="Q66" i="8"/>
  <c r="T65" i="8"/>
  <c r="Q65" i="8"/>
  <c r="R63" i="8"/>
  <c r="T58" i="8"/>
  <c r="Q58" i="8"/>
  <c r="T57" i="8"/>
  <c r="Q57" i="8"/>
  <c r="R56" i="8"/>
  <c r="S56" i="8"/>
  <c r="P56" i="8"/>
  <c r="Q54" i="8"/>
  <c r="T53" i="8"/>
  <c r="Q53" i="8"/>
  <c r="R52" i="8"/>
  <c r="S52" i="8"/>
  <c r="P52" i="8"/>
  <c r="S45" i="8"/>
  <c r="R45" i="8"/>
  <c r="R44" i="8" s="1"/>
  <c r="M44" i="8"/>
  <c r="P45" i="8"/>
  <c r="P44" i="8" s="1"/>
  <c r="O44" i="8"/>
  <c r="S36" i="8"/>
  <c r="P36" i="8"/>
  <c r="L22" i="8"/>
  <c r="R19" i="8"/>
  <c r="S19" i="8"/>
  <c r="P19" i="8"/>
  <c r="I42" i="9"/>
  <c r="I41" i="9" s="1"/>
  <c r="G39" i="9"/>
  <c r="G23" i="9"/>
  <c r="I19" i="9"/>
  <c r="G16" i="9"/>
  <c r="H16" i="9"/>
  <c r="G14" i="9"/>
  <c r="G12" i="9"/>
  <c r="H12" i="9"/>
  <c r="J11" i="9"/>
  <c r="G10" i="9"/>
  <c r="G8" i="9"/>
  <c r="H8" i="9"/>
  <c r="J7" i="9"/>
  <c r="G6" i="9"/>
  <c r="C4" i="9"/>
  <c r="S64" i="8"/>
  <c r="P64" i="8"/>
  <c r="L44" i="8"/>
  <c r="H44" i="8"/>
  <c r="R34" i="8"/>
  <c r="S34" i="8"/>
  <c r="T34" i="8"/>
  <c r="O22" i="8"/>
  <c r="K22" i="8"/>
  <c r="R25" i="8"/>
  <c r="S25" i="8"/>
  <c r="G22" i="8"/>
  <c r="Q51" i="8"/>
  <c r="R48" i="8"/>
  <c r="T46" i="8"/>
  <c r="R35" i="8"/>
  <c r="S35" i="8"/>
  <c r="P33" i="8"/>
  <c r="T33" i="8"/>
  <c r="Q33" i="8"/>
  <c r="R27" i="8"/>
  <c r="S27" i="8"/>
  <c r="P25" i="8"/>
  <c r="T25" i="8"/>
  <c r="Q25" i="8"/>
  <c r="U22" i="8"/>
  <c r="S16" i="8"/>
  <c r="P16" i="8"/>
  <c r="L4" i="8"/>
  <c r="H4" i="8"/>
  <c r="S50" i="8"/>
  <c r="T50" i="8"/>
  <c r="P49" i="8"/>
  <c r="P46" i="8"/>
  <c r="T42" i="8"/>
  <c r="Q42" i="8"/>
  <c r="Q41" i="8" s="1"/>
  <c r="N41" i="8"/>
  <c r="T41" i="8" s="1"/>
  <c r="Q39" i="8"/>
  <c r="J38" i="8"/>
  <c r="P35" i="8"/>
  <c r="S32" i="8"/>
  <c r="P32" i="8"/>
  <c r="P27" i="8"/>
  <c r="S24" i="8"/>
  <c r="P24" i="8"/>
  <c r="N22" i="8"/>
  <c r="J22" i="8"/>
  <c r="P21" i="8"/>
  <c r="T21" i="8"/>
  <c r="Q21" i="8"/>
  <c r="R15" i="8"/>
  <c r="S15" i="8"/>
  <c r="T14" i="8"/>
  <c r="Q14" i="8"/>
  <c r="P13" i="8"/>
  <c r="T13" i="8"/>
  <c r="Q13" i="8"/>
  <c r="T10" i="8"/>
  <c r="R10" i="8"/>
  <c r="T6" i="8"/>
  <c r="R6" i="8"/>
  <c r="O4" i="8"/>
  <c r="K4" i="8"/>
  <c r="G4" i="8"/>
  <c r="N44" i="8"/>
  <c r="J44" i="8"/>
  <c r="S40" i="8"/>
  <c r="P40" i="8"/>
  <c r="M38" i="8"/>
  <c r="I38" i="8"/>
  <c r="P37" i="8"/>
  <c r="T37" i="8"/>
  <c r="Q37" i="8"/>
  <c r="Q32" i="8"/>
  <c r="R31" i="8"/>
  <c r="S31" i="8"/>
  <c r="P29" i="8"/>
  <c r="T29" i="8"/>
  <c r="Q29" i="8"/>
  <c r="Q24" i="8"/>
  <c r="M22" i="8"/>
  <c r="S22" i="8" s="1"/>
  <c r="R23" i="8"/>
  <c r="R22" i="8" s="1"/>
  <c r="S23" i="8"/>
  <c r="I22" i="8"/>
  <c r="S20" i="8"/>
  <c r="P20" i="8"/>
  <c r="S14" i="8"/>
  <c r="S12" i="8"/>
  <c r="P12" i="8"/>
  <c r="P9" i="8"/>
  <c r="T9" i="8"/>
  <c r="Q9" i="8"/>
  <c r="R8" i="8"/>
  <c r="S8" i="8"/>
  <c r="P8" i="8"/>
  <c r="N4" i="8"/>
  <c r="P5" i="8"/>
  <c r="T5" i="8"/>
  <c r="Q5" i="8"/>
  <c r="J4" i="8"/>
  <c r="M41" i="8"/>
  <c r="S41" i="8" s="1"/>
  <c r="N38" i="8"/>
  <c r="S11" i="8"/>
  <c r="S7" i="8"/>
  <c r="T67" i="8" l="1"/>
  <c r="R71" i="2"/>
  <c r="Q67" i="2"/>
  <c r="R67" i="2"/>
  <c r="Q24" i="2"/>
  <c r="R64" i="2"/>
  <c r="Q21" i="2"/>
  <c r="R21" i="2"/>
  <c r="F31" i="3"/>
  <c r="R45" i="2"/>
  <c r="N31" i="3"/>
  <c r="R68" i="2"/>
  <c r="P28" i="2"/>
  <c r="R48" i="2"/>
  <c r="H31" i="3"/>
  <c r="R73" i="2"/>
  <c r="Q63" i="2"/>
  <c r="R52" i="2"/>
  <c r="L24" i="3"/>
  <c r="R29" i="2"/>
  <c r="L3" i="3"/>
  <c r="R60" i="2"/>
  <c r="Q73" i="2"/>
  <c r="K24" i="3"/>
  <c r="R69" i="2"/>
  <c r="K3" i="3"/>
  <c r="N43" i="2"/>
  <c r="L25" i="3"/>
  <c r="R61" i="2"/>
  <c r="Q29" i="2"/>
  <c r="R62" i="2"/>
  <c r="P73" i="2"/>
  <c r="P72" i="2"/>
  <c r="R11" i="2"/>
  <c r="R56" i="2"/>
  <c r="Q51" i="2"/>
  <c r="Q56" i="2"/>
  <c r="Q61" i="2"/>
  <c r="L30" i="3"/>
  <c r="K25" i="3"/>
  <c r="K30" i="3"/>
  <c r="Q43" i="8"/>
  <c r="T38" i="8"/>
  <c r="R43" i="8"/>
  <c r="E17" i="3"/>
  <c r="J17" i="3" s="1"/>
  <c r="E10" i="3"/>
  <c r="J10" i="3" s="1"/>
  <c r="E18" i="3"/>
  <c r="L18" i="3" s="1"/>
  <c r="R3" i="8"/>
  <c r="J43" i="8"/>
  <c r="T22" i="8"/>
  <c r="Q38" i="8"/>
  <c r="S67" i="8"/>
  <c r="E14" i="3"/>
  <c r="P25" i="2"/>
  <c r="I43" i="9"/>
  <c r="H43" i="9"/>
  <c r="E15" i="3"/>
  <c r="P59" i="2"/>
  <c r="J38" i="9"/>
  <c r="P12" i="2"/>
  <c r="R5" i="2"/>
  <c r="P5" i="2"/>
  <c r="S38" i="8"/>
  <c r="K43" i="8"/>
  <c r="R12" i="2"/>
  <c r="R28" i="2"/>
  <c r="E12" i="3"/>
  <c r="P69" i="2"/>
  <c r="O43" i="8"/>
  <c r="E5" i="3"/>
  <c r="K5" i="3" s="1"/>
  <c r="R72" i="2"/>
  <c r="Q17" i="2"/>
  <c r="S3" i="2"/>
  <c r="P38" i="8"/>
  <c r="R50" i="2"/>
  <c r="Q11" i="2"/>
  <c r="L7" i="3"/>
  <c r="Q32" i="2"/>
  <c r="Q72" i="2"/>
  <c r="R74" i="2"/>
  <c r="Q25" i="2"/>
  <c r="E4" i="3"/>
  <c r="H43" i="8"/>
  <c r="R13" i="2"/>
  <c r="E6" i="3"/>
  <c r="J6" i="3" s="1"/>
  <c r="P58" i="2"/>
  <c r="F43" i="2"/>
  <c r="E9" i="3"/>
  <c r="P68" i="2"/>
  <c r="P20" i="2"/>
  <c r="J43" i="2"/>
  <c r="G38" i="9"/>
  <c r="H3" i="2"/>
  <c r="R20" i="2"/>
  <c r="E43" i="9"/>
  <c r="U43" i="2"/>
  <c r="L3" i="2"/>
  <c r="F3" i="9"/>
  <c r="C43" i="9"/>
  <c r="S43" i="2"/>
  <c r="Q50" i="2"/>
  <c r="T43" i="2"/>
  <c r="H43" i="2"/>
  <c r="I43" i="8"/>
  <c r="Q8" i="2"/>
  <c r="R32" i="2"/>
  <c r="G43" i="8"/>
  <c r="U43" i="8"/>
  <c r="L43" i="8"/>
  <c r="J3" i="2"/>
  <c r="R8" i="2"/>
  <c r="R17" i="2"/>
  <c r="O3" i="2"/>
  <c r="G21" i="3"/>
  <c r="Q40" i="2"/>
  <c r="Q33" i="2"/>
  <c r="K7" i="3"/>
  <c r="Q48" i="2"/>
  <c r="G43" i="9"/>
  <c r="R16" i="2"/>
  <c r="P16" i="2"/>
  <c r="M43" i="2"/>
  <c r="U3" i="2"/>
  <c r="I3" i="2"/>
  <c r="Q22" i="8"/>
  <c r="E11" i="3"/>
  <c r="T3" i="2"/>
  <c r="P61" i="2"/>
  <c r="P47" i="2"/>
  <c r="V3" i="2"/>
  <c r="P13" i="2"/>
  <c r="C3" i="9"/>
  <c r="B3" i="9"/>
  <c r="I3" i="9"/>
  <c r="I43" i="2"/>
  <c r="P56" i="2"/>
  <c r="G3" i="2"/>
  <c r="P4" i="8"/>
  <c r="H38" i="9"/>
  <c r="K4" i="2"/>
  <c r="Q4" i="2" s="1"/>
  <c r="G43" i="2"/>
  <c r="O3" i="8"/>
  <c r="H3" i="8"/>
  <c r="J3" i="8"/>
  <c r="I3" i="8"/>
  <c r="L3" i="8"/>
  <c r="G22" i="9"/>
  <c r="J67" i="9"/>
  <c r="P40" i="2"/>
  <c r="V43" i="2"/>
  <c r="P53" i="2"/>
  <c r="Q74" i="2"/>
  <c r="Q5" i="2"/>
  <c r="P9" i="2"/>
  <c r="L43" i="2"/>
  <c r="R33" i="2"/>
  <c r="G3" i="8"/>
  <c r="H4" i="9"/>
  <c r="B43" i="9"/>
  <c r="O43" i="2"/>
  <c r="Q9" i="2"/>
  <c r="G4" i="9"/>
  <c r="D3" i="9"/>
  <c r="J4" i="9"/>
  <c r="H22" i="9"/>
  <c r="E3" i="9"/>
  <c r="J22" i="9"/>
  <c r="F3" i="2"/>
  <c r="Q27" i="2"/>
  <c r="R27" i="2"/>
  <c r="P27" i="2"/>
  <c r="F43" i="9"/>
  <c r="P6" i="2"/>
  <c r="R6" i="2"/>
  <c r="E26" i="3"/>
  <c r="P55" i="2"/>
  <c r="Q55" i="2"/>
  <c r="R55" i="2"/>
  <c r="E8" i="3"/>
  <c r="L8" i="3" s="1"/>
  <c r="Q49" i="2"/>
  <c r="P49" i="2"/>
  <c r="E28" i="3"/>
  <c r="L28" i="3" s="1"/>
  <c r="P62" i="2"/>
  <c r="M2" i="4"/>
  <c r="Q2" i="4" s="1"/>
  <c r="Q3" i="4"/>
  <c r="P39" i="2"/>
  <c r="K38" i="2"/>
  <c r="M3" i="2"/>
  <c r="P36" i="2"/>
  <c r="Q36" i="2"/>
  <c r="R36" i="2"/>
  <c r="E20" i="3"/>
  <c r="J20" i="3" s="1"/>
  <c r="P57" i="2"/>
  <c r="E29" i="3"/>
  <c r="L29" i="3" s="1"/>
  <c r="P60" i="2"/>
  <c r="N3" i="8"/>
  <c r="T4" i="8"/>
  <c r="N43" i="8"/>
  <c r="T44" i="8"/>
  <c r="P22" i="8"/>
  <c r="D43" i="9"/>
  <c r="J44" i="9"/>
  <c r="Q23" i="2"/>
  <c r="K22" i="2"/>
  <c r="P23" i="2"/>
  <c r="P34" i="2"/>
  <c r="Q34" i="2"/>
  <c r="G2" i="3"/>
  <c r="P35" i="2"/>
  <c r="Q35" i="2"/>
  <c r="P30" i="2"/>
  <c r="Q30" i="2"/>
  <c r="Q4" i="8"/>
  <c r="K3" i="8"/>
  <c r="P43" i="8"/>
  <c r="S4" i="8"/>
  <c r="P15" i="2"/>
  <c r="Q15" i="2"/>
  <c r="R15" i="2"/>
  <c r="R37" i="2"/>
  <c r="P37" i="2"/>
  <c r="P14" i="2"/>
  <c r="R14" i="2"/>
  <c r="E16" i="3"/>
  <c r="L16" i="3" s="1"/>
  <c r="P66" i="2"/>
  <c r="G12" i="3"/>
  <c r="U3" i="8"/>
  <c r="P7" i="2"/>
  <c r="Q7" i="2"/>
  <c r="R7" i="2"/>
  <c r="M43" i="8"/>
  <c r="S44" i="8"/>
  <c r="M3" i="8"/>
  <c r="N3" i="2"/>
  <c r="P19" i="2"/>
  <c r="Q19" i="2"/>
  <c r="R19" i="2"/>
  <c r="E22" i="3"/>
  <c r="L22" i="3" s="1"/>
  <c r="K44" i="2"/>
  <c r="Q44" i="2" s="1"/>
  <c r="P45" i="2"/>
  <c r="K70" i="2"/>
  <c r="R70" i="2" s="1"/>
  <c r="E2" i="3"/>
  <c r="L2" i="3" s="1"/>
  <c r="P71" i="2"/>
  <c r="P31" i="2"/>
  <c r="Q31" i="2"/>
  <c r="R31" i="2"/>
  <c r="P51" i="2"/>
  <c r="E27" i="3"/>
  <c r="E21" i="3"/>
  <c r="K21" i="3" s="1"/>
  <c r="P64" i="2"/>
  <c r="J21" i="3" l="1"/>
  <c r="M19" i="3" s="1"/>
  <c r="L21" i="3"/>
  <c r="J9" i="3"/>
  <c r="K9" i="3"/>
  <c r="L9" i="3"/>
  <c r="J2" i="2"/>
  <c r="U2" i="2"/>
  <c r="J14" i="3"/>
  <c r="K14" i="3"/>
  <c r="L14" i="3"/>
  <c r="J16" i="3"/>
  <c r="K16" i="3"/>
  <c r="S2" i="2"/>
  <c r="J15" i="3"/>
  <c r="K15" i="3"/>
  <c r="J18" i="3"/>
  <c r="M17" i="3" s="1"/>
  <c r="K18" i="3"/>
  <c r="K2" i="3"/>
  <c r="E31" i="3"/>
  <c r="J11" i="3"/>
  <c r="L11" i="3"/>
  <c r="G31" i="3"/>
  <c r="J12" i="3"/>
  <c r="L12" i="3"/>
  <c r="J29" i="3"/>
  <c r="K29" i="3"/>
  <c r="R44" i="2"/>
  <c r="P70" i="2"/>
  <c r="K12" i="3"/>
  <c r="J22" i="3"/>
  <c r="K22" i="3"/>
  <c r="J28" i="3"/>
  <c r="K28" i="3"/>
  <c r="J27" i="3"/>
  <c r="L27" i="3"/>
  <c r="K27" i="3"/>
  <c r="R2" i="8"/>
  <c r="K2" i="8"/>
  <c r="U2" i="8"/>
  <c r="O2" i="8"/>
  <c r="I2" i="8"/>
  <c r="J2" i="8"/>
  <c r="H2" i="2"/>
  <c r="O2" i="2"/>
  <c r="I2" i="9"/>
  <c r="H2" i="8"/>
  <c r="F2" i="9"/>
  <c r="F2" i="2"/>
  <c r="T43" i="8"/>
  <c r="P38" i="2"/>
  <c r="S43" i="8"/>
  <c r="P22" i="2"/>
  <c r="G3" i="9"/>
  <c r="G2" i="9" s="1"/>
  <c r="P4" i="2"/>
  <c r="K11" i="3"/>
  <c r="V2" i="2"/>
  <c r="J4" i="3"/>
  <c r="L4" i="3"/>
  <c r="J5" i="3"/>
  <c r="M5" i="3" s="1"/>
  <c r="L5" i="3"/>
  <c r="Q70" i="2"/>
  <c r="G2" i="8"/>
  <c r="C2" i="9"/>
  <c r="T2" i="2"/>
  <c r="K4" i="3"/>
  <c r="Q3" i="8"/>
  <c r="Q2" i="8" s="1"/>
  <c r="E2" i="9"/>
  <c r="B2" i="9"/>
  <c r="L2" i="2"/>
  <c r="K43" i="2"/>
  <c r="R43" i="2" s="1"/>
  <c r="L2" i="8"/>
  <c r="I2" i="2"/>
  <c r="P3" i="8"/>
  <c r="P2" i="8" s="1"/>
  <c r="R4" i="2"/>
  <c r="H3" i="9"/>
  <c r="H2" i="9" s="1"/>
  <c r="K3" i="2"/>
  <c r="R3" i="2" s="1"/>
  <c r="G2" i="2"/>
  <c r="G76" i="2" s="1"/>
  <c r="J43" i="9"/>
  <c r="J2" i="3"/>
  <c r="M2" i="8"/>
  <c r="S3" i="8"/>
  <c r="N2" i="2"/>
  <c r="R22" i="2"/>
  <c r="Q22" i="2"/>
  <c r="N2" i="8"/>
  <c r="T3" i="8"/>
  <c r="R38" i="2"/>
  <c r="Q38" i="2"/>
  <c r="J8" i="3"/>
  <c r="K8" i="3"/>
  <c r="J26" i="3"/>
  <c r="L26" i="3"/>
  <c r="K26" i="3"/>
  <c r="P44" i="2"/>
  <c r="M2" i="2"/>
  <c r="J3" i="9"/>
  <c r="D2" i="9"/>
  <c r="M8" i="3" l="1"/>
  <c r="M11" i="3"/>
  <c r="M14" i="3"/>
  <c r="J31" i="3"/>
  <c r="M22" i="3"/>
  <c r="P43" i="2"/>
  <c r="M27" i="3"/>
  <c r="S2" i="8"/>
  <c r="T2" i="8"/>
  <c r="P3" i="2"/>
  <c r="Q43" i="2"/>
  <c r="K2" i="2"/>
  <c r="Q2" i="2" s="1"/>
  <c r="Q3" i="2"/>
  <c r="J2" i="9"/>
  <c r="M2" i="3"/>
  <c r="L31" i="3"/>
  <c r="K31" i="3"/>
  <c r="P2" i="2" l="1"/>
  <c r="M31" i="3"/>
  <c r="R2" i="2"/>
</calcChain>
</file>

<file path=xl/sharedStrings.xml><?xml version="1.0" encoding="utf-8"?>
<sst xmlns="http://schemas.openxmlformats.org/spreadsheetml/2006/main" count="1896" uniqueCount="466">
  <si>
    <t>cod1</t>
  </si>
  <si>
    <t>cod2</t>
  </si>
  <si>
    <t>cod3</t>
  </si>
  <si>
    <t>cod4</t>
  </si>
  <si>
    <t>cod5</t>
  </si>
  <si>
    <t>cod6</t>
  </si>
  <si>
    <t>decrp1</t>
  </si>
  <si>
    <t>decrp2</t>
  </si>
  <si>
    <t>decrp3</t>
  </si>
  <si>
    <t>decrp4</t>
  </si>
  <si>
    <t>decrp5</t>
  </si>
  <si>
    <t>decrp6</t>
  </si>
  <si>
    <t>nombre_proyecto</t>
  </si>
  <si>
    <t>codigo_rubro</t>
  </si>
  <si>
    <t>codigo_resumido</t>
  </si>
  <si>
    <t>pep</t>
  </si>
  <si>
    <t>rubro</t>
  </si>
  <si>
    <t>t_rec</t>
  </si>
  <si>
    <t>apropiacion</t>
  </si>
  <si>
    <t>adiciones</t>
  </si>
  <si>
    <t>definitivo</t>
  </si>
  <si>
    <t>ordenaciones</t>
  </si>
  <si>
    <t>disponibilidades</t>
  </si>
  <si>
    <t>disponible</t>
  </si>
  <si>
    <t>ejecucion</t>
  </si>
  <si>
    <t>compromisos</t>
  </si>
  <si>
    <t>por_ejecutar</t>
  </si>
  <si>
    <t>pagos</t>
  </si>
  <si>
    <t>saldo_disponibilidades</t>
  </si>
  <si>
    <t>saldo-reg</t>
  </si>
  <si>
    <t>saldo_oblig</t>
  </si>
  <si>
    <t>saldo-cdp</t>
  </si>
  <si>
    <t>2</t>
  </si>
  <si>
    <t>0</t>
  </si>
  <si>
    <t>1010</t>
  </si>
  <si>
    <t>1</t>
  </si>
  <si>
    <t>01</t>
  </si>
  <si>
    <t>PRESUPUESTO DE GASTOS</t>
  </si>
  <si>
    <t>VIGENCIA ACTUAL</t>
  </si>
  <si>
    <t>FONDOS COMUNES</t>
  </si>
  <si>
    <t>GASTOS DE FUNCIONAMIENTO</t>
  </si>
  <si>
    <t>GASTOS DE PERSONAL</t>
  </si>
  <si>
    <t>SERVICIOS PERSONALES ASOCIADOS A LA NÓMINA</t>
  </si>
  <si>
    <t>Sueldos de personal de nomina</t>
  </si>
  <si>
    <t>201010101010001111</t>
  </si>
  <si>
    <t>Horas extras y días festivos</t>
  </si>
  <si>
    <t>201010101010001113</t>
  </si>
  <si>
    <t>Primas legales</t>
  </si>
  <si>
    <t>201010101010001114</t>
  </si>
  <si>
    <t>Pagos directos de cesantías parciales y/o definitivas</t>
  </si>
  <si>
    <t>201010101010011110</t>
  </si>
  <si>
    <t>Auxilio de transporte de funcionarios</t>
  </si>
  <si>
    <t>201010101010011171</t>
  </si>
  <si>
    <t>02</t>
  </si>
  <si>
    <t>INDEMNIZACIÓN DE PERSONAL</t>
  </si>
  <si>
    <t xml:space="preserve"> Indemnizacion de personal</t>
  </si>
  <si>
    <t>201010101020000112</t>
  </si>
  <si>
    <t>03</t>
  </si>
  <si>
    <t>SERVICIOS PERSONALES INDIRECTOS</t>
  </si>
  <si>
    <t xml:space="preserve"> Servicios técnicos</t>
  </si>
  <si>
    <t>201010101030001134</t>
  </si>
  <si>
    <t>Otros servicios personales indirectos</t>
  </si>
  <si>
    <t>201010101030011390</t>
  </si>
  <si>
    <t>04</t>
  </si>
  <si>
    <t>CONTRIBUCIONES INHERENTES A LA NOMINA</t>
  </si>
  <si>
    <t>Sena de funcionarios</t>
  </si>
  <si>
    <t>201010101040114311</t>
  </si>
  <si>
    <t>Icbf de funcionarios</t>
  </si>
  <si>
    <t>201010101040114321</t>
  </si>
  <si>
    <t>Cajas de compensación familiar de funcionarios</t>
  </si>
  <si>
    <t>201010101040114341</t>
  </si>
  <si>
    <t>Aportes para pensión de funcionarios sector público</t>
  </si>
  <si>
    <t>201010101041141121</t>
  </si>
  <si>
    <t>Aportes arp de funcionarios sector público</t>
  </si>
  <si>
    <t>201010101041141131</t>
  </si>
  <si>
    <t>Aportes para cesantías de funcionarios sector público</t>
  </si>
  <si>
    <t>201010101041141141</t>
  </si>
  <si>
    <t>Aportes para salud de funcionarios sector privado</t>
  </si>
  <si>
    <t>201010101041142111</t>
  </si>
  <si>
    <t>Aportes para pensión de funcionarios sector privado</t>
  </si>
  <si>
    <t>201010101041142121</t>
  </si>
  <si>
    <t>Aportes para cesantías de funcionarios sector privado</t>
  </si>
  <si>
    <t>201010101041142141</t>
  </si>
  <si>
    <t>05</t>
  </si>
  <si>
    <t>GASTOS GENERALES</t>
  </si>
  <si>
    <t>ADQUISICIÓN DE BIENES</t>
  </si>
  <si>
    <t>Materiales y suministros</t>
  </si>
  <si>
    <t>201010102050001212</t>
  </si>
  <si>
    <t>06</t>
  </si>
  <si>
    <t>ADQUISICIÓN DE SERVICIOS</t>
  </si>
  <si>
    <t>Capacitación personal administrativo</t>
  </si>
  <si>
    <t>201010102060001221</t>
  </si>
  <si>
    <t xml:space="preserve"> Impresos y publicaciones</t>
  </si>
  <si>
    <t>201010102060001222</t>
  </si>
  <si>
    <t>Contribuciones, tasas, impuestos y multas</t>
  </si>
  <si>
    <t>201010102060001224</t>
  </si>
  <si>
    <t xml:space="preserve"> Mantenimiento y reparaciones</t>
  </si>
  <si>
    <t>201010102060012211</t>
  </si>
  <si>
    <t>Seguros de bienes muebles e inmuebles</t>
  </si>
  <si>
    <t>201010102060012231</t>
  </si>
  <si>
    <t xml:space="preserve"> Otros seguros</t>
  </si>
  <si>
    <t>201010102060012234</t>
  </si>
  <si>
    <t xml:space="preserve"> Energía</t>
  </si>
  <si>
    <t>201010102060012261</t>
  </si>
  <si>
    <t>Telecomunicaciones</t>
  </si>
  <si>
    <t>201010102060012262</t>
  </si>
  <si>
    <t xml:space="preserve"> Acueducto, alcantarillado y aseo</t>
  </si>
  <si>
    <t>201010102060012263</t>
  </si>
  <si>
    <t xml:space="preserve"> Viáticos y gastos de transporte y de viaje de funcionarios</t>
  </si>
  <si>
    <t>201010102060012281</t>
  </si>
  <si>
    <t xml:space="preserve"> Otros gastos adquisición de servicios</t>
  </si>
  <si>
    <t>201010102060012290</t>
  </si>
  <si>
    <t xml:space="preserve"> Otros gastos financieros</t>
  </si>
  <si>
    <t>201010102060122125</t>
  </si>
  <si>
    <t>07</t>
  </si>
  <si>
    <t>GASTOS DE BIENESTAR SOCIAL</t>
  </si>
  <si>
    <t xml:space="preserve"> Gastos de bienestar social y salud ocupacional</t>
  </si>
  <si>
    <t>201010102070000124</t>
  </si>
  <si>
    <t>08</t>
  </si>
  <si>
    <t>OTROS GASTOS GENERALES</t>
  </si>
  <si>
    <t xml:space="preserve"> Otros gastos generales</t>
  </si>
  <si>
    <t>201010102080001290</t>
  </si>
  <si>
    <t>09</t>
  </si>
  <si>
    <t>TRANSFERENCIAS CORRIENTES</t>
  </si>
  <si>
    <t>Sentencias y conciliaciones</t>
  </si>
  <si>
    <t>201010102090001319</t>
  </si>
  <si>
    <t xml:space="preserve"> Transferencias corrientes a otras entidades- cuotas de fiscalizacion </t>
  </si>
  <si>
    <t>201010102090001367</t>
  </si>
  <si>
    <t>A</t>
  </si>
  <si>
    <t>10</t>
  </si>
  <si>
    <t>GASTOS DE INVERSION</t>
  </si>
  <si>
    <t>CULTURA</t>
  </si>
  <si>
    <t>DESARROLLO DE CONVOCATORIAS</t>
  </si>
  <si>
    <t>Desarrollo de convocatorias públicas para la creación, la innovación y el fortalecimiento cultural</t>
  </si>
  <si>
    <t>201010A05100600000</t>
  </si>
  <si>
    <t>11</t>
  </si>
  <si>
    <t>IMPLEMENTACION AGENDA INSTITUCIONAL</t>
  </si>
  <si>
    <t>Implementación de agenda institucional local y regional para el posconflicto en Antioquia</t>
  </si>
  <si>
    <t>201010A05110600100</t>
  </si>
  <si>
    <t>12</t>
  </si>
  <si>
    <t>IMPLEMENTACION DEL PLAN DE LECTURA</t>
  </si>
  <si>
    <t>Implementación plan de lectura, escritura y biblioteca en Antioquia</t>
  </si>
  <si>
    <t>201010A05120600180</t>
  </si>
  <si>
    <t>13</t>
  </si>
  <si>
    <t>FORMACION ARTISTICA Y CULTURAL</t>
  </si>
  <si>
    <t>Fortalecimiento circulación artística y cultural para la paz en Antioquia</t>
  </si>
  <si>
    <t>201010A05130600270</t>
  </si>
  <si>
    <t>Formación artística y cultural para la Equidad y la Movilidad Social en Antioquia</t>
  </si>
  <si>
    <t>201010A05130600340</t>
  </si>
  <si>
    <t>14</t>
  </si>
  <si>
    <t>IMPLEMENTACION PROCESOS DE GESTION Y PLANIFICACION</t>
  </si>
  <si>
    <t>Implementación procesos de gestión y planificación cultural para el fortalecimiento del Sistema Departamental de Cultura en Antioquia</t>
  </si>
  <si>
    <t>201010A05140600420</t>
  </si>
  <si>
    <t>15</t>
  </si>
  <si>
    <t>DIAGNOSTICO GESTION Y SALVAGUARDIA</t>
  </si>
  <si>
    <t>Diagnóstico, gestión y Salvaguardia del Patrimonio Cultural en Antioquia</t>
  </si>
  <si>
    <t>201010A05150600410</t>
  </si>
  <si>
    <t>16</t>
  </si>
  <si>
    <t>ADECUACION DE EQUIPAMIENTOS</t>
  </si>
  <si>
    <t>Mantenimiento, adecuación y dotación de equipamientos culturales en Antioquia</t>
  </si>
  <si>
    <t>201010A05160600430</t>
  </si>
  <si>
    <t>17</t>
  </si>
  <si>
    <t>FORTALECIMIENTO INSTITUCIONAL</t>
  </si>
  <si>
    <t>FORTALECIMIENTO DE LOS SISTEMAS DE INFORMACION</t>
  </si>
  <si>
    <t>Fortalecimiento de los sistemas de información institucional en Antioquia</t>
  </si>
  <si>
    <t>201010A17170600350</t>
  </si>
  <si>
    <t>18</t>
  </si>
  <si>
    <t>FORTALECIMIENTO DEL SISTEMA INTEGRADO</t>
  </si>
  <si>
    <t>Fortalecimiento del Sistema Integrado de Gestión del Instituto de Cultura y Patrimonio de Antioquia</t>
  </si>
  <si>
    <t>201010A17180600320</t>
  </si>
  <si>
    <t>1011</t>
  </si>
  <si>
    <t>RECURSOS CAPITAL F. COMUN</t>
  </si>
  <si>
    <t>201011A05100600000</t>
  </si>
  <si>
    <t>201011A05120600180</t>
  </si>
  <si>
    <t>201011A05130600270</t>
  </si>
  <si>
    <t>201011A05130600340</t>
  </si>
  <si>
    <t>201011A05160600430</t>
  </si>
  <si>
    <t>201011A17170600350</t>
  </si>
  <si>
    <t>2708</t>
  </si>
  <si>
    <t>ORDENANZA 12 DE 2015</t>
  </si>
  <si>
    <t>202708A05100600000</t>
  </si>
  <si>
    <t>3131</t>
  </si>
  <si>
    <t>IMPUESTO AL CONSUMO</t>
  </si>
  <si>
    <t>203131A05150600410</t>
  </si>
  <si>
    <t>4</t>
  </si>
  <si>
    <t>RECURSOS DE BALANCE</t>
  </si>
  <si>
    <t>241011A05100600000</t>
  </si>
  <si>
    <t>241011A05110600100</t>
  </si>
  <si>
    <t>241011A05120600180</t>
  </si>
  <si>
    <t>241011A05130600340</t>
  </si>
  <si>
    <t>241011A05130600270</t>
  </si>
  <si>
    <t>241011A05140600420</t>
  </si>
  <si>
    <t>241011A05150600410</t>
  </si>
  <si>
    <t>241011A05160600430</t>
  </si>
  <si>
    <t>241011A17170600350</t>
  </si>
  <si>
    <t>242708A05100600000</t>
  </si>
  <si>
    <t>243131A05150600410</t>
  </si>
  <si>
    <t>9</t>
  </si>
  <si>
    <t>VIGENCIAS FUTURAS</t>
  </si>
  <si>
    <t>291010101030011390</t>
  </si>
  <si>
    <t>CONCEPTO</t>
  </si>
  <si>
    <t>PEP</t>
  </si>
  <si>
    <t>C.R.</t>
  </si>
  <si>
    <t>RUBRO</t>
  </si>
  <si>
    <t>T.REC</t>
  </si>
  <si>
    <t>APROPIACIÓN</t>
  </si>
  <si>
    <t>TOTAL ADICIÓN</t>
  </si>
  <si>
    <t>TOTAL REDUCCIONES</t>
  </si>
  <si>
    <t>TOTAL CREDITO</t>
  </si>
  <si>
    <t>TOTAL CONTRACREDITO</t>
  </si>
  <si>
    <t>PRESUPUESTO ACTUAL</t>
  </si>
  <si>
    <t>TOTAL DISPONIBILIDAD</t>
  </si>
  <si>
    <t>TOTAL COMPROMISO</t>
  </si>
  <si>
    <t>TOTAL ORD. PAGO</t>
  </si>
  <si>
    <t>PAGADO</t>
  </si>
  <si>
    <t>POR EJECUTAR</t>
  </si>
  <si>
    <t>% EJECUCIÓN CONTRATADO</t>
  </si>
  <si>
    <t>% EJECUCIÓN PAGADO</t>
  </si>
  <si>
    <t xml:space="preserve"> DISPONIBILIDAD_MS</t>
  </si>
  <si>
    <t>COMPROMISO_MS</t>
  </si>
  <si>
    <t>TOTAL ORD. PAGO_MS</t>
  </si>
  <si>
    <t>PAGADO_MS</t>
  </si>
  <si>
    <t>TOTAL PRESUPUESTO</t>
  </si>
  <si>
    <t>FUNCIONAMIENTO</t>
  </si>
  <si>
    <t>0001111</t>
  </si>
  <si>
    <t>201010</t>
  </si>
  <si>
    <t>0001113</t>
  </si>
  <si>
    <t>0001114</t>
  </si>
  <si>
    <t>0011110</t>
  </si>
  <si>
    <t>0011171</t>
  </si>
  <si>
    <t>0000112</t>
  </si>
  <si>
    <t>0001134</t>
  </si>
  <si>
    <t>0011390</t>
  </si>
  <si>
    <t>0114311</t>
  </si>
  <si>
    <t>0114321</t>
  </si>
  <si>
    <t>0114341</t>
  </si>
  <si>
    <t>1141121</t>
  </si>
  <si>
    <t>1141131</t>
  </si>
  <si>
    <t>1141141</t>
  </si>
  <si>
    <t>1142111</t>
  </si>
  <si>
    <t>1142121</t>
  </si>
  <si>
    <t>1142141</t>
  </si>
  <si>
    <t>0001212</t>
  </si>
  <si>
    <t>0001221</t>
  </si>
  <si>
    <t>0001222</t>
  </si>
  <si>
    <t>0001224</t>
  </si>
  <si>
    <t>0012211</t>
  </si>
  <si>
    <t>0012231</t>
  </si>
  <si>
    <t>0012234</t>
  </si>
  <si>
    <t>0012261</t>
  </si>
  <si>
    <t>0012262</t>
  </si>
  <si>
    <t>0012263</t>
  </si>
  <si>
    <t>0012281</t>
  </si>
  <si>
    <t>0012290</t>
  </si>
  <si>
    <t>0122125</t>
  </si>
  <si>
    <t>0000124</t>
  </si>
  <si>
    <t>0001290</t>
  </si>
  <si>
    <t>TRANSFERENCIAS</t>
  </si>
  <si>
    <t>0001319</t>
  </si>
  <si>
    <t xml:space="preserve"> Transferencias corrientes a otras entidades</t>
  </si>
  <si>
    <t>0001367</t>
  </si>
  <si>
    <t>VIGENCIAS FUTURAS GASTOS DE FUNCIONAMIENTO</t>
  </si>
  <si>
    <t>INVERSIÓN</t>
  </si>
  <si>
    <t>NOMBRE DEL PROYECTO</t>
  </si>
  <si>
    <t>AGREGADO</t>
  </si>
  <si>
    <t>PTO. DEFINITIVO</t>
  </si>
  <si>
    <t xml:space="preserve"> DISPONIBILIDAD</t>
  </si>
  <si>
    <t>SALDO CDP</t>
  </si>
  <si>
    <t>COMPROMETIDO</t>
  </si>
  <si>
    <t>TOTAL O. P.</t>
  </si>
  <si>
    <t>DISPONIBLE</t>
  </si>
  <si>
    <t>% CONTRATADO</t>
  </si>
  <si>
    <t>%  O.P</t>
  </si>
  <si>
    <t>DISPONIBLE POR PROYECTO</t>
  </si>
  <si>
    <t>Fortalecimiento de los sistemas de información institucional en Antiquia</t>
  </si>
  <si>
    <t>060035</t>
  </si>
  <si>
    <t>0-1010</t>
  </si>
  <si>
    <t>Fondos comunes</t>
  </si>
  <si>
    <t>0-1011</t>
  </si>
  <si>
    <r>
      <t xml:space="preserve">Recursos del B. </t>
    </r>
    <r>
      <rPr>
        <sz val="9"/>
        <color indexed="9"/>
        <rFont val="Calibri"/>
        <family val="2"/>
      </rPr>
      <t>Gobernación</t>
    </r>
  </si>
  <si>
    <t>4-1011</t>
  </si>
  <si>
    <t>Recursos propios del B.</t>
  </si>
  <si>
    <t>Implementación procesos de gestión y planificación cultural</t>
  </si>
  <si>
    <t>060042</t>
  </si>
  <si>
    <t>060032</t>
  </si>
  <si>
    <t>060034</t>
  </si>
  <si>
    <t>060027</t>
  </si>
  <si>
    <t xml:space="preserve">Mantenimiento adecuación y dotación equipamientos culturales </t>
  </si>
  <si>
    <t>060043</t>
  </si>
  <si>
    <t>Recursos del B. Gobernación</t>
  </si>
  <si>
    <t>060010</t>
  </si>
  <si>
    <t>060018</t>
  </si>
  <si>
    <t>060000</t>
  </si>
  <si>
    <t xml:space="preserve">Fondos comunes </t>
  </si>
  <si>
    <t>0-2708</t>
  </si>
  <si>
    <t>Ordenanza 12 (IDEA - FLA)</t>
  </si>
  <si>
    <t>4-2708</t>
  </si>
  <si>
    <t>Ordenanza 12 R.Balance</t>
  </si>
  <si>
    <t>060041</t>
  </si>
  <si>
    <t>0-3131</t>
  </si>
  <si>
    <t xml:space="preserve">imp. Nal. Al Consumo </t>
  </si>
  <si>
    <t>4-3131</t>
  </si>
  <si>
    <t>imp. Nal. Al Consumo  B</t>
  </si>
  <si>
    <t>TOTAL INVERSIÓN</t>
  </si>
  <si>
    <t xml:space="preserve">% EJECUCIÓN </t>
  </si>
  <si>
    <t xml:space="preserve">TOTAL VIGENCIAS FUTURAS </t>
  </si>
  <si>
    <t>201010101030011000</t>
  </si>
  <si>
    <t>291010</t>
  </si>
  <si>
    <t>DESCRIPCIÓN</t>
  </si>
  <si>
    <t>FONDO</t>
  </si>
  <si>
    <t>ÁREA FUNCIONAL</t>
  </si>
  <si>
    <t>PROGRAMA</t>
  </si>
  <si>
    <t>POSPRE (Posición presupuestal)</t>
  </si>
  <si>
    <t>PRESUPUESTO DEFINITIVO</t>
  </si>
  <si>
    <t>SALDO REGISTRO</t>
  </si>
  <si>
    <t>CUENTA POR PAGAR</t>
  </si>
  <si>
    <t>SALDO FACTURAS (Obligaciones)</t>
  </si>
  <si>
    <t>PAGOS</t>
  </si>
  <si>
    <t>% EJECUCIÓN</t>
  </si>
  <si>
    <t>PENDIENTE DE PAGO</t>
  </si>
  <si>
    <t>1.1.4.2.1.4.1</t>
  </si>
  <si>
    <t>1.1.4.1.1.4.1</t>
  </si>
  <si>
    <t>1.2.2.6.2</t>
  </si>
  <si>
    <t>Otros gastos generales</t>
  </si>
  <si>
    <t>1.2.90</t>
  </si>
  <si>
    <t>GASTOS DE INVERSIÓN</t>
  </si>
  <si>
    <t>Desarrollo de convocatorias públicas</t>
  </si>
  <si>
    <t>0600000</t>
  </si>
  <si>
    <t>A.5.1</t>
  </si>
  <si>
    <t>Mantenimiento y dotación de equipamientos culturales</t>
  </si>
  <si>
    <t>0600430</t>
  </si>
  <si>
    <t>A.5.5.2</t>
  </si>
  <si>
    <t>Implementación del Plan de lectura y escritura</t>
  </si>
  <si>
    <t>0600180</t>
  </si>
  <si>
    <t>A.5.6.1</t>
  </si>
  <si>
    <t>Diagnóstico gestión y salvaguardia del patrimonio</t>
  </si>
  <si>
    <t>0600410</t>
  </si>
  <si>
    <t>A.5.3</t>
  </si>
  <si>
    <t>TOTAL</t>
  </si>
  <si>
    <t>saldo_disp</t>
  </si>
  <si>
    <t>saldo_o</t>
  </si>
  <si>
    <t>nombre_empresa</t>
  </si>
  <si>
    <t>nombre_dependencia</t>
  </si>
  <si>
    <t>nombre1</t>
  </si>
  <si>
    <t>nombre2</t>
  </si>
  <si>
    <t>cargo1</t>
  </si>
  <si>
    <t>cargo2</t>
  </si>
  <si>
    <t>nombre_moneda</t>
  </si>
  <si>
    <t>valor_pesos</t>
  </si>
  <si>
    <t>INSTITUTO DE CULTURA Y PATRIMONIO DE ANTIOQUIA</t>
  </si>
  <si>
    <t>PRESUPUESTO</t>
  </si>
  <si>
    <t/>
  </si>
  <si>
    <t>Pesos</t>
  </si>
  <si>
    <t>consecutivo</t>
  </si>
  <si>
    <t>fecha_elaboracion</t>
  </si>
  <si>
    <t>fecha_aprobacion</t>
  </si>
  <si>
    <t>valor_total</t>
  </si>
  <si>
    <t>valor_gasto</t>
  </si>
  <si>
    <t>descripcion</t>
  </si>
  <si>
    <t>nit</t>
  </si>
  <si>
    <t>nombre</t>
  </si>
  <si>
    <t>numero_documento</t>
  </si>
  <si>
    <t>fecha_documento</t>
  </si>
  <si>
    <t>valor_iva</t>
  </si>
  <si>
    <t>valor_pagos</t>
  </si>
  <si>
    <t>Valor deducciones</t>
  </si>
  <si>
    <t>Valor neto</t>
  </si>
  <si>
    <t>amortizado</t>
  </si>
  <si>
    <t>no_compromiso</t>
  </si>
  <si>
    <t xml:space="preserve">Desarrollar la propuesta: “La letra con Circo entra”, ganadora de la CONVOCATORIA PÚBLICA “de Circo, mimo y clown, en circulación y creación 2019 en Antioquia”												_x000D_
</t>
  </si>
  <si>
    <t xml:space="preserve">PARDO MONTOYA HECTOR DAVID </t>
  </si>
  <si>
    <t>Cooperar para la realización del proyecto “ADECUACION DE LA CASA DE LA CULTURA DEL MUNICIPIO DE CISNEROS”</t>
  </si>
  <si>
    <t>MUNICIPIO DE CISNEROS</t>
  </si>
  <si>
    <t>Autorizar al municipio de Sonsón para ejecutar los recursos asignados al proyecto “Dotación de la sala patrimonial (archivo y biblioteca), de la Casa de la Cultura Roberto Jaramillo Arango del municipio de Sonsón, como estrategia de mejorar las condicione</t>
  </si>
  <si>
    <t>MUNICIPIO DE SONSÓN</t>
  </si>
  <si>
    <t>Cooperar para la restauración del techo nave lateral derecha del templo la Inmaculada Concepción del municipio de Concepción – Antioquia.</t>
  </si>
  <si>
    <t>MUNICIPIO DE CONCEPCIÓN</t>
  </si>
  <si>
    <t xml:space="preserve">Cooperar para la realización de los "Estudios y diseños para la restauración y conservación de la Casa de la Cultura Ramón Eduardo Duque del Municipio de Granada”._x000D_
_x000D_
</t>
  </si>
  <si>
    <t>MUNICIPIO DE GRANADA</t>
  </si>
  <si>
    <t>Apoyar la realización de la propuesta “Celebración del XXIV Festival Municipal de Teatro ‘Caña Brava: las artes escénicas como un escenario estético, educativo y cultural, Patrimonio Inmaterial de los sonsoneños”, seleccionada en el marco de la Convocator</t>
  </si>
  <si>
    <t xml:space="preserve">Entrega de estimulo para participar en el evento: “"FESTIVAL EITAI: Encuentro Internacional de Teatro, Alternativas e Investigación”, ganadora de la Convocatoria Publica Circulación  2019.												_x000D_
</t>
  </si>
  <si>
    <t>CORPORACION CULTURAL Y ARTISTICA GALEÓN</t>
  </si>
  <si>
    <t>Prestación de servicios artísticos para la elaboración de la escultura denominada “Destellos de Vida” para el punto de encuentro de las ciclorrutas, que se instalará en el municipio de Rionegro Antioquia.</t>
  </si>
  <si>
    <t xml:space="preserve">CASTAÑO PEREZ CAROLINA </t>
  </si>
  <si>
    <t>Desarrollar la propuesta: “ASI ES COLOMBIA”, ganadora de la Convocatoria de Estimulos a la Creación  2019.</t>
  </si>
  <si>
    <t xml:space="preserve">AGUIRRE VASQUEZ CAMILO </t>
  </si>
  <si>
    <t>Realizar el diseño e implementación del diagnóstico participativo, y la formulación del Plan Departamental de Patrimonio Cultural de Antioquia.</t>
  </si>
  <si>
    <t>UNIVERSIDAD DE ANTIOQUIA</t>
  </si>
  <si>
    <t>Desarrollar la propuesta: “Segunda fase de la formulación participativa  e incluyente del plan Municipal de Cultura del Municipio de Jericó” – Grupo 2, seleccionada en el marco de la Convocatoria de Planes Municipales de Cultura - Concertación Departament</t>
  </si>
  <si>
    <t>MUNICIPIO DE JERICO</t>
  </si>
  <si>
    <t>Autorizar al municipio de Santa Fe de Antioquia, Antioquia, para ejecutar los recursos correspondientes al proyecto "DIAGNÓSTICO Y FORMULACIÓN DE PROPUESTA DE INTERVENCIÓN DEL BIC CASA DE LA CUL TURA “Julio Vives Guerra”, o CASA NEGRA DEL MUNICIPIO DE SAN</t>
  </si>
  <si>
    <t>MUNICIPIO DE SANTA FE DE ANTIOQUIA</t>
  </si>
  <si>
    <t>Desarrollar la propuesta: “Fortaleciendo nuestras raices ancestrales ”, ganadora de la Convocatoria de Estimulos a la Creación  2019.</t>
  </si>
  <si>
    <t>INSTITUCION EDUCATIVA RURAL BUENOS AIRES</t>
  </si>
  <si>
    <t>Ejecutar los proyectos “Investigaciones arqueológicas en Frontino, Antioquia: prospección de la cuenca del río Chaquenodá”, e “Historias de vida de silleteros pioneros”, priorizados en la convocatoria de iniciativas para Patrimonio Cultural 2018.</t>
  </si>
  <si>
    <t xml:space="preserve">Cooperar para realizar la “DOTACIÓN DE LA CASA DE LA CULTURA DEL MUNICIPIO DE MURINDO, ANTIOQUIA”. </t>
  </si>
  <si>
    <t>MUNICIPIO DE MURINDO</t>
  </si>
  <si>
    <t>COOPERAR PARA LA REALIZACION DE UNA OBRA ARTISTICA ESCULTURAL LLAMADA "CUSTODIOS DE LA ROSA DE JERICÓ" QUE SE UBICARÁ EN EL PARQUE PRINCIPAL DEL MUNICIPIO DE JERICÓ</t>
  </si>
  <si>
    <t>Ejecutar el proyecto “SEMILLERO JUVENIL DE MÚSICA DE CUERDAS”, priorizado en la convocatoria de iniciativas para Patrimonio Cultural 218</t>
  </si>
  <si>
    <t>Fortalecimiento del sector de la literatura, la lectura y las bibliotecas públicas municipales en Antioquia, a través del desarrollo y mejora de las condiciones de organización, conservación y protección de las colecciones, así como la realización de acti</t>
  </si>
  <si>
    <t>Desarrollar la propuesta: “El día que lo Iban a Matar - Crónica desde el río”, ganadora de la Convocatoria de Estimulos a la Creación  2019.</t>
  </si>
  <si>
    <t xml:space="preserve">VILLADA VERGARA GISSELLE </t>
  </si>
  <si>
    <t xml:space="preserve">Prestar el servicio de impresión de quince (15) obras de artistas antioqueños, que hacen parte de la colección  “VIVAN LOS CREADORES” CONTRATO 271-2019 </t>
  </si>
  <si>
    <t>SUFORMA S.A.S</t>
  </si>
  <si>
    <t xml:space="preserve">Cooperar para la construcción de escultura como homenaje a la memoria del poeta amalfitano “Efraím Antonio Galeano” como reconocimiento y divulgación de la cultura del Municipio de Amalfi. </t>
  </si>
  <si>
    <t>MUNICIPIO DE AMALFI</t>
  </si>
  <si>
    <t xml:space="preserve">Cooperar con el municipio de Tarso para la realización del proyecto “Arte, Poesía y Energía Solar”. </t>
  </si>
  <si>
    <t>MUNICIPIO DE TARSO</t>
  </si>
  <si>
    <t>Prestación de servicios artísticos para la elaboración de la escultura en homenaje al Gobernador “Antonio Roldan Betancur”, que se instalará en las afueras del Centro Administrativo de la Gobernación de Antioquia</t>
  </si>
  <si>
    <t>HERNANDEZ CABRERA MARIO DE JESUS</t>
  </si>
  <si>
    <t xml:space="preserve">Desarrollar la propuesta “Dar continuidad a la elaboración del Plan Municipal de Cultura del Municipio de San Roque”, seleccionada en el marco de la Convocatoria de Planes Municipales de Cultura - Concertación Departamental 2019.												_x000D_
</t>
  </si>
  <si>
    <t>MUNICIPIO DE SAN ROQUE</t>
  </si>
  <si>
    <t>TRASLADO DE CESANTIAS A LOS FONDOS PRIVADOS VIGENCIA 2019 RESOLUCION 862 DE 30 DE DICIEMBRE DE 2019</t>
  </si>
  <si>
    <t>PROTECCION S.A.</t>
  </si>
  <si>
    <t>FONDO DE PENSIONES OBLIGATORIAS COLFONDOS</t>
  </si>
  <si>
    <t>PORVENIR S.A.</t>
  </si>
  <si>
    <t>TRASLADO DE CESANTIAS A LOS FONDOS PUBLICOS VIGENCIA 2019 RESOLUCION 862 DE 30 DE DICIEMBRE DE 2019</t>
  </si>
  <si>
    <t>FONDO NACIONAL DE AHORRO</t>
  </si>
  <si>
    <t>ADICION CONTRATO 019-2019 CUYO OBJETO ES PRESTAR EL SERVICIO DE CORREO CERTIFICADO, QUE COMPRENDA LA RECEPCIÓN, RECOLECCIÓN, ACOPIO Y ENTREGA PERSONALIZADA DE OBJETOS POSTALES DEL INSTITUTO DE CULTURA Y PATRIMONIO DE ANTIOQUIA, A NIVEL LOCAL, NACIONAL E I</t>
  </si>
  <si>
    <t>SERVICIOS POSTALES NACIONALES S.A.</t>
  </si>
  <si>
    <t>Suministro de combustible (ACPM), para los vehículos del Instituto de Cultura y Patrimonio de Antioquia.</t>
  </si>
  <si>
    <t>DISTRACOM S.A.</t>
  </si>
  <si>
    <t>SERVICIO DE IMPRESION DE DOS (2) OBRAS LITERARIAS  Y CULTURALES CON LAS  CUALES SE PROMUEVE LA EDUCACION, LA INCLUSION Y EL USO PEDAGOGICO DE LAS MISMAS ACORDES A LA MISION DEL INSTITUTO DE CULTURA Y PATRIMONIO DE ANTIOQUIA CTO 283-2019</t>
  </si>
  <si>
    <t>JARAMILLO OCHOA JORGE HERNAN</t>
  </si>
  <si>
    <t>Pago de INTERESES A LAS CESANTÍAS del día 16/12/2019 a 30/12/2019</t>
  </si>
  <si>
    <t>Pago de telecomunicaciones pra el servicio de telefonía IP, telefonía móvl e internet para el Instituto de Cultura y Patrimonio de Antioquia igencia 2019</t>
  </si>
  <si>
    <t>UNE EPM TELECOMUNICACIONES S.A.</t>
  </si>
  <si>
    <t>RESERVA</t>
  </si>
  <si>
    <t>CUENTAS POR PAGAR</t>
  </si>
  <si>
    <t>PAGOS  MES</t>
  </si>
  <si>
    <t>0600100</t>
  </si>
  <si>
    <t>0600270</t>
  </si>
  <si>
    <t>0600340</t>
  </si>
  <si>
    <t>0600420</t>
  </si>
  <si>
    <t>201011</t>
  </si>
  <si>
    <t>202708</t>
  </si>
  <si>
    <t>203131</t>
  </si>
  <si>
    <t>241011</t>
  </si>
  <si>
    <t>242708</t>
  </si>
  <si>
    <t>243131</t>
  </si>
  <si>
    <t>0600350</t>
  </si>
  <si>
    <t>0600320</t>
  </si>
  <si>
    <t>241010A17170600350</t>
  </si>
  <si>
    <t>241010</t>
  </si>
  <si>
    <t>ejecucion_ms</t>
  </si>
  <si>
    <t>pagos_ms</t>
  </si>
  <si>
    <t>pto_menos_ejec</t>
  </si>
  <si>
    <t>reduccion</t>
  </si>
  <si>
    <t>credito</t>
  </si>
  <si>
    <t>contracredito</t>
  </si>
  <si>
    <t>disponib_ms</t>
  </si>
  <si>
    <t>ordenaciones_ms</t>
  </si>
  <si>
    <t>total inversion</t>
  </si>
  <si>
    <t>PAGOS EN 2020</t>
  </si>
  <si>
    <t>CUENTAS POR PAGAR CONSTITUIDAS 2019</t>
  </si>
  <si>
    <t>SALDO POR PAGAR</t>
  </si>
  <si>
    <t>RESERVAS PRESUPUESTALES CONSTITUIDAS 2019</t>
  </si>
  <si>
    <t>CANCELACION</t>
  </si>
  <si>
    <t>MOVILIZACIÓN Y PARTICIPACIÓN CIUDADANA.</t>
  </si>
  <si>
    <t>pep 2020</t>
  </si>
  <si>
    <t>pep2021</t>
  </si>
  <si>
    <t>APROPIACIÓN Y DIVULGACIÓN DEL PATRIMONIO CULTURAL</t>
  </si>
  <si>
    <t>DOTACIÓN CULTURAL Y ARTÍSTICA.</t>
  </si>
  <si>
    <t>INTEGRACIÓN TECNOLÓGICA PARA EL ASEGURAMIENTO DE LA CALIDAD</t>
  </si>
  <si>
    <t>PORTAFOLIO DEPARTAMENTAL DE ESTIMULOS Y CONCERTACION</t>
  </si>
  <si>
    <t>PROCESOS DE CIRCULACION ARTISTICA Y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</si>
</sst>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quot;$&quot;\ #,##0"/>
    <numFmt numFmtId="165" formatCode="_(&quot;$&quot;\ * #,##0_);_(&quot;$&quot;\ * \(#,##0\);_(&quot;$&quot;\ * &quot;-&quot;??_);_(@_)"/>
    <numFmt numFmtId="166" formatCode="0.0%"/>
  </numFmts>
  <fonts count="19" x14ac:knownFonts="1">
    <font>
      <sz val="10"/>
      <name val="Arial"/>
    </font>
    <font>
      <sz val="10"/>
      <name val="Arial"/>
      <family val="2"/>
    </font>
    <font>
      <b/>
      <sz val="11"/>
      <color indexed="8"/>
      <name val="Calibri"/>
      <family val="2"/>
    </font>
    <font>
      <sz val="9"/>
      <name val="Calibri"/>
      <family val="2"/>
    </font>
    <font>
      <b/>
      <sz val="9"/>
      <name val="Calibri"/>
      <family val="2"/>
    </font>
    <font>
      <sz val="10"/>
      <name val="Arial"/>
      <family val="2"/>
    </font>
    <font>
      <b/>
      <sz val="9"/>
      <color indexed="9"/>
      <name val="Calibri"/>
      <family val="2"/>
    </font>
    <font>
      <b/>
      <sz val="9"/>
      <color indexed="8"/>
      <name val="Calibri"/>
      <family val="2"/>
    </font>
    <font>
      <sz val="9"/>
      <color indexed="8"/>
      <name val="Calibri"/>
      <family val="2"/>
    </font>
    <font>
      <b/>
      <sz val="10"/>
      <color indexed="8"/>
      <name val="Calibri"/>
      <family val="2"/>
    </font>
    <font>
      <b/>
      <sz val="10"/>
      <color indexed="9"/>
      <name val="Calibri"/>
      <family val="2"/>
    </font>
    <font>
      <b/>
      <sz val="10"/>
      <name val="Calibri"/>
      <family val="2"/>
    </font>
    <font>
      <sz val="10"/>
      <name val="Calibri"/>
      <family val="2"/>
    </font>
    <font>
      <sz val="10"/>
      <color indexed="8"/>
      <name val="Calibri"/>
      <family val="2"/>
    </font>
    <font>
      <b/>
      <sz val="10"/>
      <name val="Arial"/>
      <family val="2"/>
    </font>
    <font>
      <sz val="9"/>
      <color indexed="8"/>
      <name val="Calibri"/>
      <family val="2"/>
    </font>
    <font>
      <sz val="9"/>
      <name val="Calibri"/>
      <family val="2"/>
    </font>
    <font>
      <sz val="9"/>
      <color indexed="9"/>
      <name val="Calibri"/>
      <family val="2"/>
    </font>
    <font>
      <b/>
      <sz val="9"/>
      <color indexed="9"/>
      <name val="Calibri"/>
      <family val="2"/>
    </font>
  </fonts>
  <fills count="27">
    <fill>
      <patternFill patternType="none"/>
    </fill>
    <fill>
      <patternFill patternType="gray125"/>
    </fill>
    <fill>
      <patternFill patternType="solid">
        <fgColor indexed="63"/>
        <bgColor indexed="8"/>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55"/>
        <bgColor indexed="64"/>
      </patternFill>
    </fill>
    <fill>
      <patternFill patternType="solid">
        <fgColor indexed="26"/>
        <bgColor indexed="8"/>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62"/>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indexed="41"/>
        <bgColor indexed="64"/>
      </patternFill>
    </fill>
    <fill>
      <patternFill patternType="solid">
        <fgColor theme="5" tint="0.39997558519241921"/>
        <bgColor indexed="64"/>
      </patternFill>
    </fill>
    <fill>
      <patternFill patternType="solid">
        <fgColor indexed="44"/>
        <bgColor indexed="64"/>
      </patternFill>
    </fill>
    <fill>
      <patternFill patternType="solid">
        <fgColor theme="2" tint="-0.249977111117893"/>
        <bgColor indexed="64"/>
      </patternFill>
    </fill>
    <fill>
      <patternFill patternType="solid">
        <fgColor indexed="42"/>
        <bgColor indexed="64"/>
      </patternFill>
    </fill>
    <fill>
      <patternFill patternType="solid">
        <fgColor indexed="17"/>
        <bgColor indexed="64"/>
      </patternFill>
    </fill>
    <fill>
      <patternFill patternType="solid">
        <fgColor theme="8" tint="-0.249977111117893"/>
        <bgColor indexed="64"/>
      </patternFill>
    </fill>
    <fill>
      <patternFill patternType="solid">
        <fgColor indexed="4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2">
    <xf numFmtId="0" fontId="0" fillId="0" borderId="0"/>
    <xf numFmtId="0" fontId="5" fillId="0" borderId="0"/>
  </cellStyleXfs>
  <cellXfs count="227">
    <xf numFmtId="0" fontId="0" fillId="0" borderId="0" xfId="0"/>
    <xf numFmtId="3" fontId="6" fillId="2" borderId="1" xfId="1" applyNumberFormat="1" applyFont="1" applyFill="1" applyBorder="1" applyAlignment="1" applyProtection="1">
      <alignment horizontal="center" vertical="center" wrapText="1"/>
      <protection locked="0"/>
    </xf>
    <xf numFmtId="164" fontId="6" fillId="2" borderId="1" xfId="1" applyNumberFormat="1" applyFont="1" applyFill="1" applyBorder="1" applyAlignment="1" applyProtection="1">
      <alignment horizontal="center" vertical="center" wrapText="1"/>
      <protection locked="0"/>
    </xf>
    <xf numFmtId="10" fontId="6" fillId="2" borderId="1" xfId="1" applyNumberFormat="1" applyFont="1" applyFill="1" applyBorder="1" applyAlignment="1" applyProtection="1">
      <alignment horizontal="right" vertical="center" wrapText="1"/>
      <protection locked="0"/>
    </xf>
    <xf numFmtId="0" fontId="6" fillId="2" borderId="2" xfId="1" applyFont="1" applyFill="1" applyBorder="1" applyAlignment="1" applyProtection="1">
      <alignment horizontal="centerContinuous" vertical="center" wrapText="1"/>
      <protection locked="0"/>
    </xf>
    <xf numFmtId="0" fontId="6" fillId="2" borderId="3" xfId="1" applyFont="1" applyFill="1" applyBorder="1" applyAlignment="1" applyProtection="1">
      <alignment horizontal="centerContinuous" vertical="center" wrapText="1"/>
      <protection locked="0"/>
    </xf>
    <xf numFmtId="0" fontId="4" fillId="3" borderId="4" xfId="1" applyFont="1" applyFill="1" applyBorder="1" applyAlignment="1">
      <alignment horizontal="left"/>
    </xf>
    <xf numFmtId="0" fontId="4" fillId="3" borderId="2" xfId="1" applyFont="1" applyFill="1" applyBorder="1" applyAlignment="1">
      <alignment horizontal="centerContinuous"/>
    </xf>
    <xf numFmtId="0" fontId="4" fillId="3" borderId="3" xfId="1" applyFont="1" applyFill="1" applyBorder="1" applyAlignment="1">
      <alignment horizontal="centerContinuous"/>
    </xf>
    <xf numFmtId="165" fontId="4" fillId="3" borderId="1" xfId="1" applyNumberFormat="1" applyFont="1" applyFill="1" applyBorder="1"/>
    <xf numFmtId="10" fontId="4" fillId="3" borderId="1" xfId="1" applyNumberFormat="1" applyFont="1" applyFill="1" applyBorder="1" applyAlignment="1">
      <alignment horizontal="right"/>
    </xf>
    <xf numFmtId="0" fontId="7" fillId="4" borderId="4" xfId="1" applyFont="1" applyFill="1" applyBorder="1" applyAlignment="1">
      <alignment horizontal="left"/>
    </xf>
    <xf numFmtId="0" fontId="7" fillId="4" borderId="2" xfId="1" applyFont="1" applyFill="1" applyBorder="1" applyAlignment="1">
      <alignment horizontal="left"/>
    </xf>
    <xf numFmtId="0" fontId="7" fillId="4" borderId="3" xfId="1" applyFont="1" applyFill="1" applyBorder="1" applyAlignment="1">
      <alignment horizontal="left"/>
    </xf>
    <xf numFmtId="165" fontId="7" fillId="4" borderId="1" xfId="1" applyNumberFormat="1" applyFont="1" applyFill="1" applyBorder="1"/>
    <xf numFmtId="10" fontId="7" fillId="4" borderId="1" xfId="1" applyNumberFormat="1" applyFont="1" applyFill="1" applyBorder="1" applyAlignment="1">
      <alignment horizontal="right"/>
    </xf>
    <xf numFmtId="0" fontId="8" fillId="0" borderId="1" xfId="1" applyFont="1" applyBorder="1" applyProtection="1">
      <protection locked="0"/>
    </xf>
    <xf numFmtId="165" fontId="8" fillId="0" borderId="1" xfId="1" applyNumberFormat="1" applyFont="1" applyBorder="1" applyProtection="1">
      <protection locked="0"/>
    </xf>
    <xf numFmtId="10" fontId="8" fillId="5" borderId="1" xfId="1" applyNumberFormat="1" applyFont="1" applyFill="1" applyBorder="1" applyAlignment="1" applyProtection="1">
      <alignment horizontal="right"/>
      <protection locked="0"/>
    </xf>
    <xf numFmtId="0" fontId="5" fillId="0" borderId="0" xfId="1"/>
    <xf numFmtId="0" fontId="3" fillId="0" borderId="1" xfId="1" applyFont="1" applyBorder="1" applyProtection="1">
      <protection locked="0"/>
    </xf>
    <xf numFmtId="10" fontId="3" fillId="5" borderId="1" xfId="1" applyNumberFormat="1" applyFont="1" applyFill="1" applyBorder="1" applyAlignment="1" applyProtection="1">
      <alignment horizontal="right"/>
      <protection locked="0"/>
    </xf>
    <xf numFmtId="0" fontId="7" fillId="4" borderId="1" xfId="1" applyFont="1" applyFill="1" applyBorder="1" applyAlignment="1">
      <alignment horizontal="left"/>
    </xf>
    <xf numFmtId="165" fontId="3" fillId="0" borderId="1" xfId="1" applyNumberFormat="1" applyFont="1" applyBorder="1" applyProtection="1">
      <protection locked="0"/>
    </xf>
    <xf numFmtId="0" fontId="4" fillId="3" borderId="4" xfId="1" applyFont="1" applyFill="1" applyBorder="1" applyAlignment="1">
      <alignment horizontal="centerContinuous"/>
    </xf>
    <xf numFmtId="49" fontId="6" fillId="2" borderId="5" xfId="1" applyNumberFormat="1" applyFont="1" applyFill="1" applyBorder="1" applyAlignment="1">
      <alignment horizontal="center" vertical="center" wrapText="1"/>
    </xf>
    <xf numFmtId="49" fontId="6" fillId="2" borderId="6" xfId="1" applyNumberFormat="1" applyFont="1" applyFill="1" applyBorder="1" applyAlignment="1">
      <alignment horizontal="center" vertical="center" wrapText="1"/>
    </xf>
    <xf numFmtId="49" fontId="6" fillId="2" borderId="6" xfId="1" applyNumberFormat="1" applyFont="1" applyFill="1" applyBorder="1" applyAlignment="1">
      <alignment vertical="center" wrapText="1"/>
    </xf>
    <xf numFmtId="0" fontId="6" fillId="2" borderId="7" xfId="1" applyFont="1" applyFill="1" applyBorder="1" applyAlignment="1">
      <alignment horizontal="center" vertical="center" wrapText="1"/>
    </xf>
    <xf numFmtId="49" fontId="6" fillId="2" borderId="8" xfId="1" applyNumberFormat="1" applyFont="1" applyFill="1" applyBorder="1" applyAlignment="1">
      <alignment horizontal="center" vertical="center" wrapText="1"/>
    </xf>
    <xf numFmtId="49" fontId="6" fillId="2" borderId="8" xfId="1" applyNumberFormat="1" applyFont="1" applyFill="1" applyBorder="1" applyAlignment="1">
      <alignment vertical="center" wrapText="1"/>
    </xf>
    <xf numFmtId="3" fontId="6" fillId="2" borderId="9" xfId="1" applyNumberFormat="1" applyFont="1" applyFill="1" applyBorder="1" applyAlignment="1" applyProtection="1">
      <alignment horizontal="center" vertical="center" wrapText="1"/>
      <protection locked="0"/>
    </xf>
    <xf numFmtId="3" fontId="6" fillId="2" borderId="10" xfId="1" applyNumberFormat="1" applyFont="1" applyFill="1" applyBorder="1" applyAlignment="1" applyProtection="1">
      <alignment horizontal="center" vertical="center" wrapText="1"/>
      <protection locked="0"/>
    </xf>
    <xf numFmtId="164" fontId="6" fillId="2" borderId="10" xfId="1" applyNumberFormat="1" applyFont="1" applyFill="1" applyBorder="1" applyAlignment="1" applyProtection="1">
      <alignment horizontal="center" vertical="center" wrapText="1"/>
      <protection locked="0"/>
    </xf>
    <xf numFmtId="164" fontId="6" fillId="2" borderId="10" xfId="1" applyNumberFormat="1" applyFont="1" applyFill="1" applyBorder="1" applyAlignment="1" applyProtection="1">
      <alignment horizontal="right" vertical="center" wrapText="1"/>
      <protection locked="0"/>
    </xf>
    <xf numFmtId="166" fontId="6" fillId="2" borderId="10" xfId="1" applyNumberFormat="1" applyFont="1" applyFill="1" applyBorder="1" applyAlignment="1" applyProtection="1">
      <alignment horizontal="center" vertical="center" wrapText="1"/>
      <protection locked="0"/>
    </xf>
    <xf numFmtId="166" fontId="6" fillId="2" borderId="11" xfId="1" applyNumberFormat="1" applyFont="1" applyFill="1" applyBorder="1" applyAlignment="1" applyProtection="1">
      <alignment horizontal="center" vertical="center" wrapText="1"/>
      <protection locked="0"/>
    </xf>
    <xf numFmtId="3" fontId="6" fillId="2" borderId="12" xfId="1" applyNumberFormat="1" applyFont="1" applyFill="1" applyBorder="1" applyAlignment="1" applyProtection="1">
      <alignment horizontal="center" vertical="center" wrapText="1"/>
      <protection locked="0"/>
    </xf>
    <xf numFmtId="3" fontId="6" fillId="2" borderId="13" xfId="1" applyNumberFormat="1" applyFont="1" applyFill="1" applyBorder="1" applyAlignment="1" applyProtection="1">
      <alignment horizontal="center" vertical="center" wrapText="1"/>
      <protection locked="0"/>
    </xf>
    <xf numFmtId="166" fontId="6" fillId="2" borderId="13" xfId="1" applyNumberFormat="1" applyFont="1" applyFill="1" applyBorder="1" applyAlignment="1" applyProtection="1">
      <alignment horizontal="center" vertical="center" wrapText="1"/>
      <protection locked="0"/>
    </xf>
    <xf numFmtId="0" fontId="2" fillId="4" borderId="1" xfId="1" applyFont="1" applyFill="1" applyBorder="1"/>
    <xf numFmtId="165" fontId="9" fillId="4" borderId="1" xfId="1" applyNumberFormat="1" applyFont="1" applyFill="1" applyBorder="1"/>
    <xf numFmtId="10" fontId="9" fillId="4" borderId="1" xfId="1" applyNumberFormat="1" applyFont="1" applyFill="1" applyBorder="1"/>
    <xf numFmtId="0" fontId="8" fillId="0" borderId="1" xfId="1" applyFont="1" applyBorder="1" applyAlignment="1" applyProtection="1">
      <alignment wrapText="1"/>
      <protection locked="0"/>
    </xf>
    <xf numFmtId="10" fontId="8" fillId="0" borderId="1" xfId="1" applyNumberFormat="1" applyFont="1" applyBorder="1" applyProtection="1">
      <protection locked="0"/>
    </xf>
    <xf numFmtId="0" fontId="10" fillId="6" borderId="14" xfId="1" applyFont="1" applyFill="1" applyBorder="1" applyAlignment="1">
      <alignment horizontal="center"/>
    </xf>
    <xf numFmtId="49" fontId="10" fillId="6" borderId="15" xfId="1" applyNumberFormat="1" applyFont="1" applyFill="1" applyBorder="1" applyAlignment="1">
      <alignment horizontal="center" vertical="center" wrapText="1"/>
    </xf>
    <xf numFmtId="0" fontId="10" fillId="6" borderId="15" xfId="1" applyFont="1" applyFill="1" applyBorder="1" applyAlignment="1">
      <alignment horizontal="center" vertical="center" wrapText="1"/>
    </xf>
    <xf numFmtId="165" fontId="10" fillId="6" borderId="15" xfId="1" applyNumberFormat="1" applyFont="1" applyFill="1" applyBorder="1" applyAlignment="1">
      <alignment horizontal="center" vertical="center" wrapText="1"/>
    </xf>
    <xf numFmtId="9" fontId="10" fillId="6" borderId="15" xfId="1" applyNumberFormat="1" applyFont="1" applyFill="1" applyBorder="1" applyAlignment="1">
      <alignment horizontal="center" vertical="center" wrapText="1"/>
    </xf>
    <xf numFmtId="165" fontId="10" fillId="6" borderId="16" xfId="1" applyNumberFormat="1" applyFont="1" applyFill="1" applyBorder="1" applyAlignment="1">
      <alignment horizontal="center" vertical="center" wrapText="1"/>
    </xf>
    <xf numFmtId="0" fontId="11" fillId="4" borderId="17" xfId="1" applyFont="1" applyFill="1" applyBorder="1" applyAlignment="1">
      <alignment horizontal="centerContinuous"/>
    </xf>
    <xf numFmtId="0" fontId="11" fillId="4" borderId="18" xfId="1" applyFont="1" applyFill="1" applyBorder="1" applyAlignment="1">
      <alignment horizontal="centerContinuous"/>
    </xf>
    <xf numFmtId="0" fontId="11" fillId="4" borderId="19" xfId="1" applyFont="1" applyFill="1" applyBorder="1" applyAlignment="1">
      <alignment horizontal="centerContinuous"/>
    </xf>
    <xf numFmtId="49" fontId="12" fillId="0" borderId="1" xfId="1" applyNumberFormat="1" applyFont="1" applyBorder="1" applyAlignment="1">
      <alignment horizontal="center"/>
    </xf>
    <xf numFmtId="0" fontId="12" fillId="0" borderId="1" xfId="1" applyFont="1" applyBorder="1" applyAlignment="1">
      <alignment horizontal="right"/>
    </xf>
    <xf numFmtId="0" fontId="12" fillId="0" borderId="1" xfId="1" applyFont="1" applyBorder="1"/>
    <xf numFmtId="9" fontId="12" fillId="0" borderId="1" xfId="1" applyNumberFormat="1" applyFont="1" applyBorder="1" applyProtection="1">
      <protection locked="0"/>
    </xf>
    <xf numFmtId="0" fontId="12" fillId="0" borderId="1" xfId="1" applyFont="1" applyBorder="1" applyAlignment="1">
      <alignment horizontal="left"/>
    </xf>
    <xf numFmtId="0" fontId="11" fillId="4" borderId="0" xfId="1" applyFont="1" applyFill="1" applyAlignment="1">
      <alignment horizontal="centerContinuous"/>
    </xf>
    <xf numFmtId="0" fontId="10" fillId="6" borderId="13" xfId="1" applyFont="1" applyFill="1" applyBorder="1" applyAlignment="1">
      <alignment horizontal="center"/>
    </xf>
    <xf numFmtId="49" fontId="10" fillId="6" borderId="13" xfId="1" applyNumberFormat="1" applyFont="1" applyFill="1" applyBorder="1" applyAlignment="1">
      <alignment horizontal="center" vertical="center" wrapText="1"/>
    </xf>
    <xf numFmtId="0" fontId="10" fillId="6" borderId="13" xfId="1" applyFont="1" applyFill="1" applyBorder="1" applyAlignment="1">
      <alignment horizontal="right" vertical="center" wrapText="1"/>
    </xf>
    <xf numFmtId="49" fontId="10" fillId="6" borderId="13" xfId="1" applyNumberFormat="1" applyFont="1" applyFill="1" applyBorder="1" applyAlignment="1">
      <alignment horizontal="left" vertical="center" wrapText="1"/>
    </xf>
    <xf numFmtId="165" fontId="10" fillId="6" borderId="13" xfId="1" applyNumberFormat="1" applyFont="1" applyFill="1" applyBorder="1" applyAlignment="1">
      <alignment horizontal="center" vertical="center" wrapText="1"/>
    </xf>
    <xf numFmtId="10" fontId="10" fillId="6" borderId="13" xfId="1" applyNumberFormat="1" applyFont="1" applyFill="1" applyBorder="1" applyAlignment="1">
      <alignment horizontal="right" vertical="center" wrapText="1"/>
    </xf>
    <xf numFmtId="3" fontId="0" fillId="0" borderId="0" xfId="0" applyNumberFormat="1"/>
    <xf numFmtId="165" fontId="8" fillId="7" borderId="1" xfId="1" applyNumberFormat="1" applyFont="1" applyFill="1" applyBorder="1" applyProtection="1">
      <protection locked="0"/>
    </xf>
    <xf numFmtId="0" fontId="0" fillId="5" borderId="0" xfId="0" applyFill="1"/>
    <xf numFmtId="0" fontId="14" fillId="8" borderId="1" xfId="0" applyFont="1" applyFill="1" applyBorder="1"/>
    <xf numFmtId="10" fontId="8" fillId="0" borderId="1" xfId="1" applyNumberFormat="1" applyFont="1" applyFill="1" applyBorder="1" applyAlignment="1" applyProtection="1">
      <alignment horizontal="right"/>
      <protection locked="0"/>
    </xf>
    <xf numFmtId="10" fontId="3" fillId="0" borderId="1" xfId="1" applyNumberFormat="1" applyFont="1" applyFill="1" applyBorder="1" applyAlignment="1" applyProtection="1">
      <alignment horizontal="right"/>
      <protection locked="0"/>
    </xf>
    <xf numFmtId="0" fontId="6" fillId="2" borderId="4" xfId="1" applyFont="1" applyFill="1" applyBorder="1" applyAlignment="1" applyProtection="1">
      <alignment horizontal="center" vertical="center" wrapText="1"/>
      <protection locked="0"/>
    </xf>
    <xf numFmtId="0" fontId="8" fillId="0" borderId="6" xfId="1" applyFont="1" applyFill="1" applyBorder="1" applyAlignment="1">
      <alignment horizontal="center" vertical="center" wrapText="1"/>
    </xf>
    <xf numFmtId="49" fontId="8" fillId="0" borderId="13" xfId="1" applyNumberFormat="1" applyFont="1" applyFill="1" applyBorder="1" applyAlignment="1">
      <alignment vertical="center" wrapText="1"/>
    </xf>
    <xf numFmtId="42" fontId="6" fillId="2" borderId="6" xfId="1" applyNumberFormat="1" applyFont="1" applyFill="1" applyBorder="1" applyAlignment="1">
      <alignment horizontal="center" vertical="center" wrapText="1"/>
    </xf>
    <xf numFmtId="42" fontId="8" fillId="0" borderId="10" xfId="1" applyNumberFormat="1" applyFont="1" applyFill="1" applyBorder="1" applyAlignment="1">
      <alignment horizontal="right" vertical="center" wrapText="1"/>
    </xf>
    <xf numFmtId="42" fontId="0" fillId="0" borderId="0" xfId="0" applyNumberFormat="1"/>
    <xf numFmtId="42" fontId="6" fillId="2" borderId="8" xfId="1" applyNumberFormat="1" applyFont="1" applyFill="1" applyBorder="1" applyAlignment="1">
      <alignment horizontal="right" vertical="center" wrapText="1"/>
    </xf>
    <xf numFmtId="42" fontId="6" fillId="2" borderId="22" xfId="1" applyNumberFormat="1" applyFont="1" applyFill="1" applyBorder="1" applyAlignment="1">
      <alignment horizontal="center" vertical="center" wrapText="1"/>
    </xf>
    <xf numFmtId="42" fontId="6" fillId="2" borderId="23" xfId="1" applyNumberFormat="1" applyFont="1" applyFill="1" applyBorder="1" applyAlignment="1">
      <alignment horizontal="right" vertical="center" wrapText="1"/>
    </xf>
    <xf numFmtId="49" fontId="8" fillId="0" borderId="1" xfId="1" applyNumberFormat="1" applyFont="1" applyBorder="1" applyProtection="1">
      <protection locked="0"/>
    </xf>
    <xf numFmtId="0" fontId="0" fillId="0" borderId="0" xfId="0" applyFill="1"/>
    <xf numFmtId="3" fontId="12" fillId="0" borderId="1" xfId="1" applyNumberFormat="1" applyFont="1" applyBorder="1" applyProtection="1">
      <protection locked="0"/>
    </xf>
    <xf numFmtId="3" fontId="13" fillId="0" borderId="1" xfId="1" applyNumberFormat="1" applyFont="1" applyBorder="1"/>
    <xf numFmtId="3" fontId="11" fillId="4" borderId="0" xfId="1" applyNumberFormat="1" applyFont="1" applyFill="1" applyAlignment="1">
      <alignment horizontal="centerContinuous"/>
    </xf>
    <xf numFmtId="3" fontId="11" fillId="4" borderId="21" xfId="1" applyNumberFormat="1" applyFont="1" applyFill="1" applyBorder="1" applyAlignment="1">
      <alignment horizontal="centerContinuous"/>
    </xf>
    <xf numFmtId="9" fontId="11" fillId="4" borderId="0" xfId="1" applyNumberFormat="1" applyFont="1" applyFill="1" applyAlignment="1">
      <alignment horizontal="centerContinuous"/>
    </xf>
    <xf numFmtId="165" fontId="0" fillId="0" borderId="0" xfId="0" applyNumberFormat="1"/>
    <xf numFmtId="3" fontId="0" fillId="0" borderId="1" xfId="0" applyNumberFormat="1" applyBorder="1"/>
    <xf numFmtId="49" fontId="12" fillId="0" borderId="1" xfId="1" applyNumberFormat="1" applyFont="1" applyBorder="1" applyAlignment="1">
      <alignment horizontal="left"/>
    </xf>
    <xf numFmtId="49" fontId="3" fillId="0" borderId="1" xfId="1" applyNumberFormat="1" applyFont="1" applyFill="1" applyBorder="1" applyAlignment="1">
      <alignment vertical="center" wrapText="1"/>
    </xf>
    <xf numFmtId="10" fontId="13" fillId="0" borderId="1" xfId="1" applyNumberFormat="1" applyFont="1" applyFill="1" applyBorder="1"/>
    <xf numFmtId="14" fontId="0" fillId="0" borderId="0" xfId="0" applyNumberFormat="1"/>
    <xf numFmtId="1" fontId="0" fillId="0" borderId="0" xfId="0" applyNumberFormat="1"/>
    <xf numFmtId="3" fontId="1" fillId="0" borderId="0" xfId="0" applyNumberFormat="1" applyFont="1"/>
    <xf numFmtId="0" fontId="0" fillId="7" borderId="0" xfId="0" applyFill="1"/>
    <xf numFmtId="14" fontId="0" fillId="7" borderId="0" xfId="0" applyNumberFormat="1" applyFill="1" applyAlignment="1">
      <alignment horizontal="right"/>
    </xf>
    <xf numFmtId="3" fontId="0" fillId="7" borderId="0" xfId="0" applyNumberFormat="1" applyFill="1"/>
    <xf numFmtId="1" fontId="0" fillId="7" borderId="0" xfId="0" applyNumberFormat="1" applyFill="1"/>
    <xf numFmtId="3" fontId="14" fillId="0" borderId="0" xfId="0" applyNumberFormat="1" applyFont="1"/>
    <xf numFmtId="42" fontId="18" fillId="6" borderId="24" xfId="1" applyNumberFormat="1" applyFont="1" applyFill="1" applyBorder="1" applyAlignment="1">
      <alignment horizontal="right" vertical="center" wrapText="1"/>
    </xf>
    <xf numFmtId="49" fontId="8" fillId="10" borderId="1" xfId="1" applyNumberFormat="1" applyFont="1" applyFill="1" applyBorder="1" applyAlignment="1">
      <alignment vertical="center" wrapText="1"/>
    </xf>
    <xf numFmtId="42" fontId="8" fillId="10" borderId="1" xfId="1" applyNumberFormat="1" applyFont="1" applyFill="1" applyBorder="1" applyAlignment="1">
      <alignment horizontal="right" vertical="center" wrapText="1"/>
    </xf>
    <xf numFmtId="42" fontId="8" fillId="10" borderId="10" xfId="1" applyNumberFormat="1" applyFont="1" applyFill="1" applyBorder="1" applyAlignment="1">
      <alignment horizontal="right" vertical="center" wrapText="1"/>
    </xf>
    <xf numFmtId="42" fontId="8" fillId="10" borderId="26" xfId="1" applyNumberFormat="1" applyFont="1" applyFill="1" applyBorder="1" applyAlignment="1">
      <alignment horizontal="centerContinuous" vertical="center" wrapText="1"/>
    </xf>
    <xf numFmtId="49" fontId="8" fillId="10" borderId="13" xfId="1" applyNumberFormat="1" applyFont="1" applyFill="1" applyBorder="1" applyAlignment="1">
      <alignment vertical="center" wrapText="1"/>
    </xf>
    <xf numFmtId="49" fontId="8" fillId="10" borderId="20" xfId="1" applyNumberFormat="1" applyFont="1" applyFill="1" applyBorder="1" applyAlignment="1">
      <alignment vertical="center" wrapText="1"/>
    </xf>
    <xf numFmtId="42" fontId="8" fillId="10" borderId="13" xfId="1" applyNumberFormat="1" applyFont="1" applyFill="1" applyBorder="1" applyAlignment="1">
      <alignment horizontal="right" vertical="center" wrapText="1"/>
    </xf>
    <xf numFmtId="42" fontId="8" fillId="10" borderId="23" xfId="1" applyNumberFormat="1" applyFont="1" applyFill="1" applyBorder="1" applyAlignment="1">
      <alignment horizontal="centerContinuous" vertical="center" wrapText="1"/>
    </xf>
    <xf numFmtId="42" fontId="8" fillId="10" borderId="22" xfId="1" applyNumberFormat="1" applyFont="1" applyFill="1" applyBorder="1" applyAlignment="1">
      <alignment horizontal="centerContinuous" vertical="center" wrapText="1"/>
    </xf>
    <xf numFmtId="42" fontId="8" fillId="10" borderId="30" xfId="1" applyNumberFormat="1" applyFont="1" applyFill="1" applyBorder="1" applyAlignment="1">
      <alignment horizontal="centerContinuous" vertical="center" wrapText="1"/>
    </xf>
    <xf numFmtId="42" fontId="8" fillId="10" borderId="32" xfId="1" applyNumberFormat="1" applyFont="1" applyFill="1" applyBorder="1" applyAlignment="1">
      <alignment horizontal="centerContinuous" vertical="center" wrapText="1"/>
    </xf>
    <xf numFmtId="49" fontId="8" fillId="0" borderId="10" xfId="1" applyNumberFormat="1" applyFont="1" applyFill="1" applyBorder="1" applyAlignment="1">
      <alignment vertical="center" wrapText="1"/>
    </xf>
    <xf numFmtId="42" fontId="8" fillId="0" borderId="22" xfId="1" applyNumberFormat="1" applyFont="1" applyFill="1" applyBorder="1" applyAlignment="1">
      <alignment horizontal="centerContinuous" vertical="center" wrapText="1"/>
    </xf>
    <xf numFmtId="42" fontId="8" fillId="0" borderId="13" xfId="1" applyNumberFormat="1" applyFont="1" applyFill="1" applyBorder="1" applyAlignment="1">
      <alignment horizontal="right" vertical="center" wrapText="1"/>
    </xf>
    <xf numFmtId="42" fontId="8" fillId="0" borderId="30" xfId="1" applyNumberFormat="1" applyFont="1" applyFill="1" applyBorder="1" applyAlignment="1">
      <alignment horizontal="centerContinuous" vertical="center" wrapText="1"/>
    </xf>
    <xf numFmtId="42" fontId="8" fillId="0" borderId="32" xfId="1" applyNumberFormat="1" applyFont="1" applyFill="1" applyBorder="1" applyAlignment="1">
      <alignment horizontal="centerContinuous" vertical="center" wrapText="1"/>
    </xf>
    <xf numFmtId="42" fontId="8" fillId="0" borderId="22" xfId="1" applyNumberFormat="1" applyFont="1" applyFill="1" applyBorder="1" applyAlignment="1">
      <alignment horizontal="right" vertical="center" wrapText="1"/>
    </xf>
    <xf numFmtId="49" fontId="8" fillId="0" borderId="1" xfId="1" applyNumberFormat="1" applyFont="1" applyFill="1" applyBorder="1" applyAlignment="1">
      <alignment vertical="center" wrapText="1"/>
    </xf>
    <xf numFmtId="42" fontId="8" fillId="0" borderId="1" xfId="1" applyNumberFormat="1" applyFont="1" applyFill="1" applyBorder="1" applyAlignment="1">
      <alignment horizontal="right" vertical="center" wrapText="1"/>
    </xf>
    <xf numFmtId="42" fontId="8" fillId="0" borderId="26" xfId="1" applyNumberFormat="1" applyFont="1" applyFill="1" applyBorder="1" applyAlignment="1">
      <alignment horizontal="centerContinuous" vertical="center" wrapText="1"/>
    </xf>
    <xf numFmtId="49" fontId="8" fillId="0" borderId="20" xfId="1" applyNumberFormat="1" applyFont="1" applyFill="1" applyBorder="1" applyAlignment="1">
      <alignment vertical="center" wrapText="1"/>
    </xf>
    <xf numFmtId="3" fontId="0" fillId="9" borderId="1" xfId="0" applyNumberFormat="1" applyFill="1" applyBorder="1"/>
    <xf numFmtId="166" fontId="6" fillId="2" borderId="33" xfId="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protection locked="0"/>
    </xf>
    <xf numFmtId="164" fontId="4" fillId="11" borderId="1" xfId="1" applyNumberFormat="1" applyFont="1" applyFill="1" applyBorder="1" applyAlignment="1" applyProtection="1">
      <alignment horizontal="center" vertical="center"/>
      <protection locked="0"/>
    </xf>
    <xf numFmtId="0" fontId="0" fillId="0" borderId="0" xfId="0" applyAlignment="1"/>
    <xf numFmtId="0" fontId="6" fillId="2" borderId="4" xfId="1" applyFont="1" applyFill="1" applyBorder="1" applyAlignment="1" applyProtection="1">
      <alignment horizontal="center" vertical="center"/>
      <protection locked="0"/>
    </xf>
    <xf numFmtId="0" fontId="6" fillId="2" borderId="2" xfId="1" applyFont="1" applyFill="1" applyBorder="1" applyAlignment="1" applyProtection="1">
      <alignment horizontal="centerContinuous" vertical="center"/>
      <protection locked="0"/>
    </xf>
    <xf numFmtId="0" fontId="6" fillId="2" borderId="3" xfId="1" applyFont="1" applyFill="1" applyBorder="1" applyAlignment="1" applyProtection="1">
      <alignment horizontal="centerContinuous" vertical="center"/>
      <protection locked="0"/>
    </xf>
    <xf numFmtId="3" fontId="0" fillId="0" borderId="0" xfId="0" applyNumberFormat="1" applyAlignment="1"/>
    <xf numFmtId="164" fontId="4" fillId="3" borderId="1" xfId="1" applyNumberFormat="1" applyFont="1" applyFill="1" applyBorder="1" applyAlignment="1"/>
    <xf numFmtId="164" fontId="7" fillId="4" borderId="1" xfId="1" applyNumberFormat="1" applyFont="1" applyFill="1" applyBorder="1" applyAlignment="1"/>
    <xf numFmtId="0" fontId="8" fillId="0" borderId="1" xfId="1" applyFont="1" applyBorder="1" applyAlignment="1" applyProtection="1">
      <protection locked="0"/>
    </xf>
    <xf numFmtId="164" fontId="8" fillId="0" borderId="1" xfId="1" applyNumberFormat="1" applyFont="1" applyFill="1" applyBorder="1" applyAlignment="1" applyProtection="1">
      <protection locked="0"/>
    </xf>
    <xf numFmtId="164" fontId="8" fillId="0" borderId="1" xfId="1" applyNumberFormat="1" applyFont="1" applyBorder="1" applyAlignment="1" applyProtection="1">
      <protection locked="0"/>
    </xf>
    <xf numFmtId="0" fontId="15" fillId="0" borderId="1" xfId="1" applyFont="1" applyBorder="1" applyAlignment="1" applyProtection="1">
      <protection locked="0"/>
    </xf>
    <xf numFmtId="0" fontId="16" fillId="0" borderId="0" xfId="1" applyFont="1" applyAlignment="1"/>
    <xf numFmtId="0" fontId="3" fillId="0" borderId="1" xfId="1" applyFont="1" applyBorder="1" applyAlignment="1" applyProtection="1">
      <protection locked="0"/>
    </xf>
    <xf numFmtId="0" fontId="8" fillId="0" borderId="1" xfId="1" applyFont="1" applyFill="1" applyBorder="1" applyAlignment="1" applyProtection="1">
      <protection locked="0"/>
    </xf>
    <xf numFmtId="0" fontId="0" fillId="0" borderId="0" xfId="0" applyFill="1" applyAlignment="1"/>
    <xf numFmtId="0" fontId="3" fillId="0" borderId="1" xfId="1" applyFont="1" applyFill="1" applyBorder="1" applyAlignment="1" applyProtection="1">
      <protection locked="0"/>
    </xf>
    <xf numFmtId="164" fontId="0" fillId="0" borderId="0" xfId="0" applyNumberFormat="1" applyAlignment="1"/>
    <xf numFmtId="164" fontId="3" fillId="0" borderId="1" xfId="1" applyNumberFormat="1" applyFont="1" applyFill="1" applyBorder="1" applyAlignment="1" applyProtection="1">
      <protection locked="0"/>
    </xf>
    <xf numFmtId="166" fontId="6" fillId="2" borderId="1" xfId="1" applyNumberFormat="1" applyFont="1" applyFill="1" applyBorder="1" applyAlignment="1" applyProtection="1">
      <alignment horizontal="right" vertical="center"/>
      <protection locked="0"/>
    </xf>
    <xf numFmtId="166" fontId="4" fillId="3" borderId="1" xfId="1" applyNumberFormat="1" applyFont="1" applyFill="1" applyBorder="1" applyAlignment="1">
      <alignment horizontal="right"/>
    </xf>
    <xf numFmtId="166" fontId="7" fillId="4" borderId="1" xfId="1" applyNumberFormat="1" applyFont="1" applyFill="1" applyBorder="1" applyAlignment="1">
      <alignment horizontal="right"/>
    </xf>
    <xf numFmtId="166" fontId="8" fillId="5" borderId="1" xfId="1" applyNumberFormat="1" applyFont="1" applyFill="1" applyBorder="1" applyAlignment="1" applyProtection="1">
      <alignment horizontal="right"/>
      <protection locked="0"/>
    </xf>
    <xf numFmtId="166" fontId="8" fillId="0" borderId="1" xfId="1" applyNumberFormat="1" applyFont="1" applyFill="1" applyBorder="1" applyAlignment="1" applyProtection="1">
      <alignment horizontal="right"/>
      <protection locked="0"/>
    </xf>
    <xf numFmtId="166" fontId="0" fillId="0" borderId="0" xfId="0" applyNumberFormat="1" applyAlignment="1"/>
    <xf numFmtId="166" fontId="6" fillId="2" borderId="1" xfId="1" applyNumberFormat="1" applyFont="1" applyFill="1" applyBorder="1" applyAlignment="1" applyProtection="1">
      <alignment horizontal="left" vertical="center" wrapText="1"/>
      <protection locked="0"/>
    </xf>
    <xf numFmtId="164" fontId="4" fillId="11" borderId="1" xfId="1" applyNumberFormat="1" applyFont="1" applyFill="1" applyBorder="1" applyAlignment="1" applyProtection="1">
      <alignment horizontal="center" vertical="center" wrapText="1"/>
      <protection locked="0"/>
    </xf>
    <xf numFmtId="3" fontId="4" fillId="11" borderId="1" xfId="1" applyNumberFormat="1" applyFont="1" applyFill="1" applyBorder="1" applyAlignment="1" applyProtection="1">
      <alignment horizontal="center" vertical="center" wrapText="1"/>
      <protection locked="0"/>
    </xf>
    <xf numFmtId="0" fontId="0" fillId="0" borderId="0" xfId="0" applyAlignment="1">
      <alignment wrapText="1"/>
    </xf>
    <xf numFmtId="166" fontId="6" fillId="2" borderId="6" xfId="1" applyNumberFormat="1" applyFont="1" applyFill="1" applyBorder="1" applyAlignment="1">
      <alignment horizontal="center" vertical="center" wrapText="1"/>
    </xf>
    <xf numFmtId="166" fontId="8" fillId="0" borderId="10" xfId="1" applyNumberFormat="1" applyFont="1" applyFill="1" applyBorder="1" applyAlignment="1">
      <alignment horizontal="right" vertical="center" wrapText="1"/>
    </xf>
    <xf numFmtId="166" fontId="8" fillId="10" borderId="10" xfId="1" applyNumberFormat="1" applyFont="1" applyFill="1" applyBorder="1" applyAlignment="1">
      <alignment horizontal="right" vertical="center" wrapText="1"/>
    </xf>
    <xf numFmtId="166" fontId="6" fillId="2" borderId="8" xfId="1" applyNumberFormat="1" applyFont="1" applyFill="1" applyBorder="1" applyAlignment="1">
      <alignment horizontal="right" vertical="center" wrapText="1"/>
    </xf>
    <xf numFmtId="166" fontId="0" fillId="0" borderId="0" xfId="0" applyNumberFormat="1"/>
    <xf numFmtId="0" fontId="8" fillId="0" borderId="1" xfId="1" applyFont="1" applyFill="1" applyBorder="1" applyAlignment="1" applyProtection="1">
      <alignment wrapText="1"/>
      <protection locked="0"/>
    </xf>
    <xf numFmtId="3" fontId="0" fillId="8" borderId="0" xfId="0" applyNumberFormat="1" applyFill="1"/>
    <xf numFmtId="166" fontId="4" fillId="12" borderId="1" xfId="1" applyNumberFormat="1" applyFont="1" applyFill="1" applyBorder="1" applyAlignment="1">
      <alignment horizontal="right"/>
    </xf>
    <xf numFmtId="0" fontId="14" fillId="0" borderId="0" xfId="0" applyFont="1"/>
    <xf numFmtId="0" fontId="1" fillId="0" borderId="0" xfId="0" applyFont="1"/>
    <xf numFmtId="0" fontId="0" fillId="14" borderId="0" xfId="0" applyFill="1"/>
    <xf numFmtId="3" fontId="0" fillId="14" borderId="0" xfId="0" applyNumberFormat="1" applyFill="1"/>
    <xf numFmtId="3" fontId="0" fillId="0" borderId="1" xfId="0" applyNumberFormat="1" applyFill="1" applyBorder="1"/>
    <xf numFmtId="0" fontId="12" fillId="0" borderId="0" xfId="1" applyFont="1" applyFill="1" applyBorder="1"/>
    <xf numFmtId="49" fontId="12" fillId="0" borderId="0" xfId="1" applyNumberFormat="1" applyFont="1" applyFill="1" applyBorder="1" applyAlignment="1">
      <alignment horizontal="left"/>
    </xf>
    <xf numFmtId="3" fontId="11" fillId="0" borderId="1" xfId="1" applyNumberFormat="1" applyFont="1" applyFill="1" applyBorder="1"/>
    <xf numFmtId="3" fontId="11" fillId="0" borderId="1" xfId="1" applyNumberFormat="1" applyFont="1" applyFill="1" applyBorder="1" applyAlignment="1">
      <alignment horizontal="left"/>
    </xf>
    <xf numFmtId="3" fontId="14" fillId="0" borderId="1" xfId="0" applyNumberFormat="1" applyFont="1" applyBorder="1"/>
    <xf numFmtId="0" fontId="0" fillId="0" borderId="0" xfId="0" applyAlignment="1">
      <alignment horizontal="left"/>
    </xf>
    <xf numFmtId="0" fontId="0" fillId="15" borderId="1" xfId="0" applyFill="1" applyBorder="1" applyAlignment="1">
      <alignment horizontal="left" vertical="center"/>
    </xf>
    <xf numFmtId="0" fontId="0" fillId="25" borderId="1" xfId="0" applyFill="1" applyBorder="1" applyAlignment="1">
      <alignment horizontal="left" vertical="center"/>
    </xf>
    <xf numFmtId="0" fontId="0" fillId="15" borderId="0" xfId="0" applyFill="1" applyBorder="1" applyAlignment="1">
      <alignment horizontal="right" vertical="center"/>
    </xf>
    <xf numFmtId="0" fontId="0" fillId="0" borderId="0" xfId="0" applyAlignment="1">
      <alignment horizontal="right"/>
    </xf>
    <xf numFmtId="0" fontId="0" fillId="18" borderId="1" xfId="0" applyFill="1" applyBorder="1" applyAlignment="1">
      <alignment horizontal="left" vertical="center"/>
    </xf>
    <xf numFmtId="0" fontId="0" fillId="20" borderId="1" xfId="0" applyFill="1" applyBorder="1" applyAlignment="1">
      <alignment horizontal="left" vertical="center"/>
    </xf>
    <xf numFmtId="0" fontId="0" fillId="22" borderId="1" xfId="0" applyFill="1" applyBorder="1" applyAlignment="1">
      <alignment horizontal="left" vertical="center"/>
    </xf>
    <xf numFmtId="0" fontId="0" fillId="16" borderId="20" xfId="0" applyFill="1" applyBorder="1" applyAlignment="1">
      <alignment horizontal="left" vertical="center"/>
    </xf>
    <xf numFmtId="0" fontId="0" fillId="7" borderId="20" xfId="0" applyFill="1" applyBorder="1" applyAlignment="1">
      <alignment horizontal="left" vertical="center"/>
    </xf>
    <xf numFmtId="0" fontId="1" fillId="4" borderId="13" xfId="0" applyFont="1" applyFill="1" applyBorder="1" applyAlignment="1">
      <alignment horizontal="left" vertical="center"/>
    </xf>
    <xf numFmtId="0" fontId="0" fillId="17" borderId="20" xfId="0" applyFill="1" applyBorder="1" applyAlignment="1">
      <alignment horizontal="left" vertical="center"/>
    </xf>
    <xf numFmtId="0" fontId="1" fillId="19" borderId="21" xfId="0" applyFont="1" applyFill="1" applyBorder="1" applyAlignment="1">
      <alignment horizontal="left" vertical="center"/>
    </xf>
    <xf numFmtId="0" fontId="0" fillId="21" borderId="20" xfId="0" applyFill="1" applyBorder="1" applyAlignment="1">
      <alignment horizontal="left" vertical="center"/>
    </xf>
    <xf numFmtId="0" fontId="0" fillId="23" borderId="0" xfId="0" applyFill="1" applyAlignment="1">
      <alignment horizontal="left" vertical="center"/>
    </xf>
    <xf numFmtId="0" fontId="0" fillId="24" borderId="0" xfId="0" applyFill="1" applyAlignment="1">
      <alignment horizontal="left" vertical="center"/>
    </xf>
    <xf numFmtId="0" fontId="0" fillId="26" borderId="20" xfId="0" applyFill="1" applyBorder="1" applyAlignment="1">
      <alignment horizontal="left" vertical="center"/>
    </xf>
    <xf numFmtId="0" fontId="0" fillId="9" borderId="21" xfId="0" applyFill="1" applyBorder="1" applyAlignment="1">
      <alignment horizontal="left" vertical="center"/>
    </xf>
    <xf numFmtId="0" fontId="0" fillId="4" borderId="20" xfId="0" applyFill="1" applyBorder="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8" fillId="10" borderId="25" xfId="1" applyFont="1" applyFill="1" applyBorder="1" applyAlignment="1">
      <alignment horizontal="center" vertical="center" wrapText="1"/>
    </xf>
    <xf numFmtId="0" fontId="8" fillId="10" borderId="29" xfId="1" applyFont="1" applyFill="1" applyBorder="1" applyAlignment="1">
      <alignment horizontal="center" vertical="center" wrapText="1"/>
    </xf>
    <xf numFmtId="0" fontId="8" fillId="10" borderId="31"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10" borderId="7" xfId="1" applyFont="1" applyFill="1" applyBorder="1" applyAlignment="1">
      <alignment horizontal="center" vertical="center" wrapText="1"/>
    </xf>
    <xf numFmtId="0" fontId="8" fillId="10" borderId="27" xfId="1" applyFont="1" applyFill="1" applyBorder="1" applyAlignment="1" applyProtection="1">
      <alignment horizontal="center" vertical="center" wrapText="1"/>
      <protection locked="0"/>
    </xf>
    <xf numFmtId="0" fontId="8" fillId="10" borderId="28" xfId="1" applyFont="1" applyFill="1" applyBorder="1" applyAlignment="1" applyProtection="1">
      <alignment horizontal="center" vertical="center" wrapText="1"/>
      <protection locked="0"/>
    </xf>
    <xf numFmtId="0" fontId="8" fillId="10" borderId="12" xfId="1" applyFont="1" applyFill="1" applyBorder="1" applyAlignment="1" applyProtection="1">
      <alignment horizontal="center" vertical="center" wrapText="1"/>
      <protection locked="0"/>
    </xf>
    <xf numFmtId="0" fontId="8" fillId="0" borderId="20" xfId="1" applyFont="1" applyFill="1" applyBorder="1" applyAlignment="1">
      <alignment horizontal="center" vertical="center" wrapText="1"/>
    </xf>
    <xf numFmtId="0" fontId="8" fillId="0" borderId="13" xfId="1" applyFont="1" applyFill="1" applyBorder="1" applyAlignment="1">
      <alignment horizontal="center" vertical="center" wrapText="1"/>
    </xf>
    <xf numFmtId="49" fontId="8" fillId="13" borderId="20" xfId="1" applyNumberFormat="1" applyFont="1" applyFill="1" applyBorder="1" applyAlignment="1">
      <alignment horizontal="center" vertical="center" wrapText="1"/>
    </xf>
    <xf numFmtId="49" fontId="8" fillId="13" borderId="21" xfId="1" applyNumberFormat="1" applyFont="1" applyFill="1" applyBorder="1" applyAlignment="1">
      <alignment horizontal="center" vertical="center" wrapText="1"/>
    </xf>
    <xf numFmtId="49" fontId="8" fillId="13" borderId="13" xfId="1" applyNumberFormat="1" applyFont="1" applyFill="1" applyBorder="1" applyAlignment="1">
      <alignment horizontal="center" vertical="center" wrapText="1"/>
    </xf>
    <xf numFmtId="0" fontId="8" fillId="0" borderId="21" xfId="1" applyFont="1" applyFill="1" applyBorder="1" applyAlignment="1">
      <alignment horizontal="center" vertical="center" wrapText="1"/>
    </xf>
    <xf numFmtId="49" fontId="3" fillId="10" borderId="20" xfId="1" applyNumberFormat="1" applyFont="1" applyFill="1" applyBorder="1" applyAlignment="1">
      <alignment horizontal="center" vertical="center" wrapText="1"/>
    </xf>
    <xf numFmtId="49" fontId="3" fillId="10" borderId="21" xfId="1" applyNumberFormat="1" applyFont="1" applyFill="1" applyBorder="1" applyAlignment="1">
      <alignment horizontal="center" vertical="center" wrapText="1"/>
    </xf>
    <xf numFmtId="49" fontId="8" fillId="0" borderId="6" xfId="1" applyNumberFormat="1" applyFont="1" applyFill="1" applyBorder="1" applyAlignment="1">
      <alignment horizontal="center" vertical="center" wrapText="1"/>
    </xf>
    <xf numFmtId="49" fontId="8" fillId="0" borderId="21" xfId="1" applyNumberFormat="1" applyFont="1" applyFill="1" applyBorder="1" applyAlignment="1">
      <alignment horizontal="center" vertical="center" wrapText="1"/>
    </xf>
    <xf numFmtId="49" fontId="8" fillId="0" borderId="13" xfId="1" applyNumberFormat="1" applyFont="1" applyFill="1" applyBorder="1" applyAlignment="1">
      <alignment horizontal="center" vertical="center" wrapText="1"/>
    </xf>
    <xf numFmtId="0" fontId="3" fillId="10" borderId="20" xfId="1" applyFont="1" applyFill="1" applyBorder="1" applyAlignment="1">
      <alignment horizontal="center" vertical="center" wrapText="1"/>
    </xf>
    <xf numFmtId="0" fontId="3" fillId="10" borderId="8" xfId="1" applyFont="1" applyFill="1" applyBorder="1" applyAlignment="1">
      <alignment horizontal="center" vertical="center" wrapText="1"/>
    </xf>
    <xf numFmtId="49" fontId="3" fillId="10" borderId="6" xfId="1" applyNumberFormat="1" applyFont="1" applyFill="1" applyBorder="1" applyAlignment="1">
      <alignment horizontal="center" vertical="center" wrapText="1"/>
    </xf>
    <xf numFmtId="49" fontId="3" fillId="10" borderId="13" xfId="1" applyNumberFormat="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10" borderId="21" xfId="1" applyFont="1" applyFill="1" applyBorder="1" applyAlignment="1">
      <alignment horizontal="center" vertical="center" wrapText="1"/>
    </xf>
    <xf numFmtId="0" fontId="3" fillId="10" borderId="13" xfId="1" applyFont="1" applyFill="1" applyBorder="1" applyAlignment="1">
      <alignment horizontal="center" vertical="center" wrapText="1"/>
    </xf>
    <xf numFmtId="0" fontId="1" fillId="0" borderId="0" xfId="0" applyFont="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P70"/>
  <sheetViews>
    <sheetView zoomScale="130" zoomScaleNormal="130" workbookViewId="0">
      <pane xSplit="12" ySplit="1" topLeftCell="M53" activePane="bottomRight" state="frozen"/>
      <selection pane="topRight" activeCell="M1" sqref="M1"/>
      <selection pane="bottomLeft" activeCell="A2" sqref="A2"/>
      <selection pane="bottomRight" activeCell="K1" sqref="K1"/>
    </sheetView>
  </sheetViews>
  <sheetFormatPr baseColWidth="10" defaultRowHeight="13.2" x14ac:dyDescent="0.25"/>
  <cols>
    <col min="1" max="9" width="2.5546875" customWidth="1"/>
    <col min="15" max="15" width="4.6640625" customWidth="1"/>
    <col min="16" max="16" width="10.109375" customWidth="1"/>
    <col min="19" max="19" width="13.6640625" style="66" customWidth="1"/>
    <col min="20" max="20" width="14.33203125" customWidth="1"/>
    <col min="21" max="21" width="11.5546875" style="66" bestFit="1" customWidth="1"/>
    <col min="22" max="22" width="12.6640625" style="66" bestFit="1" customWidth="1"/>
    <col min="23" max="23" width="13.33203125" style="66" customWidth="1"/>
    <col min="24" max="26" width="13.6640625" style="66" customWidth="1"/>
    <col min="27" max="27" width="12.6640625" style="66" customWidth="1"/>
    <col min="28" max="28" width="13.6640625" style="66" customWidth="1"/>
    <col min="29" max="29" width="11.5546875" style="66" customWidth="1"/>
    <col min="30" max="30" width="12.6640625" style="66" customWidth="1"/>
    <col min="31" max="31" width="18.6640625" style="66" customWidth="1"/>
    <col min="34" max="36" width="13.5546875" customWidth="1"/>
    <col min="40" max="40" width="12.6640625" customWidth="1"/>
    <col min="257" max="265" width="2.5546875" customWidth="1"/>
    <col min="271" max="271" width="4.6640625" customWidth="1"/>
    <col min="272" max="272" width="10.109375" customWidth="1"/>
    <col min="275" max="275" width="13.6640625" customWidth="1"/>
    <col min="276" max="276" width="14.33203125" customWidth="1"/>
    <col min="277" max="277" width="11.5546875" bestFit="1" customWidth="1"/>
    <col min="278" max="278" width="12.6640625" bestFit="1" customWidth="1"/>
    <col min="279" max="279" width="13.33203125" customWidth="1"/>
    <col min="280" max="282" width="13.6640625" customWidth="1"/>
    <col min="283" max="283" width="12.6640625" customWidth="1"/>
    <col min="284" max="284" width="13.6640625" customWidth="1"/>
    <col min="285" max="285" width="11.5546875" customWidth="1"/>
    <col min="286" max="286" width="12.6640625" customWidth="1"/>
    <col min="287" max="287" width="18.6640625" customWidth="1"/>
    <col min="290" max="292" width="13.5546875" customWidth="1"/>
    <col min="296" max="296" width="12.6640625" customWidth="1"/>
    <col min="513" max="521" width="2.5546875" customWidth="1"/>
    <col min="527" max="527" width="4.6640625" customWidth="1"/>
    <col min="528" max="528" width="10.109375" customWidth="1"/>
    <col min="531" max="531" width="13.6640625" customWidth="1"/>
    <col min="532" max="532" width="14.33203125" customWidth="1"/>
    <col min="533" max="533" width="11.5546875" bestFit="1" customWidth="1"/>
    <col min="534" max="534" width="12.6640625" bestFit="1" customWidth="1"/>
    <col min="535" max="535" width="13.33203125" customWidth="1"/>
    <col min="536" max="538" width="13.6640625" customWidth="1"/>
    <col min="539" max="539" width="12.6640625" customWidth="1"/>
    <col min="540" max="540" width="13.6640625" customWidth="1"/>
    <col min="541" max="541" width="11.5546875" customWidth="1"/>
    <col min="542" max="542" width="12.6640625" customWidth="1"/>
    <col min="543" max="543" width="18.6640625" customWidth="1"/>
    <col min="546" max="548" width="13.5546875" customWidth="1"/>
    <col min="552" max="552" width="12.6640625" customWidth="1"/>
    <col min="769" max="777" width="2.5546875" customWidth="1"/>
    <col min="783" max="783" width="4.6640625" customWidth="1"/>
    <col min="784" max="784" width="10.109375" customWidth="1"/>
    <col min="787" max="787" width="13.6640625" customWidth="1"/>
    <col min="788" max="788" width="14.33203125" customWidth="1"/>
    <col min="789" max="789" width="11.5546875" bestFit="1" customWidth="1"/>
    <col min="790" max="790" width="12.6640625" bestFit="1" customWidth="1"/>
    <col min="791" max="791" width="13.33203125" customWidth="1"/>
    <col min="792" max="794" width="13.6640625" customWidth="1"/>
    <col min="795" max="795" width="12.6640625" customWidth="1"/>
    <col min="796" max="796" width="13.6640625" customWidth="1"/>
    <col min="797" max="797" width="11.5546875" customWidth="1"/>
    <col min="798" max="798" width="12.6640625" customWidth="1"/>
    <col min="799" max="799" width="18.6640625" customWidth="1"/>
    <col min="802" max="804" width="13.5546875" customWidth="1"/>
    <col min="808" max="808" width="12.6640625" customWidth="1"/>
    <col min="1025" max="1033" width="2.5546875" customWidth="1"/>
    <col min="1039" max="1039" width="4.6640625" customWidth="1"/>
    <col min="1040" max="1040" width="10.109375" customWidth="1"/>
    <col min="1043" max="1043" width="13.6640625" customWidth="1"/>
    <col min="1044" max="1044" width="14.33203125" customWidth="1"/>
    <col min="1045" max="1045" width="11.5546875" bestFit="1" customWidth="1"/>
    <col min="1046" max="1046" width="12.6640625" bestFit="1" customWidth="1"/>
    <col min="1047" max="1047" width="13.33203125" customWidth="1"/>
    <col min="1048" max="1050" width="13.6640625" customWidth="1"/>
    <col min="1051" max="1051" width="12.6640625" customWidth="1"/>
    <col min="1052" max="1052" width="13.6640625" customWidth="1"/>
    <col min="1053" max="1053" width="11.5546875" customWidth="1"/>
    <col min="1054" max="1054" width="12.6640625" customWidth="1"/>
    <col min="1055" max="1055" width="18.6640625" customWidth="1"/>
    <col min="1058" max="1060" width="13.5546875" customWidth="1"/>
    <col min="1064" max="1064" width="12.6640625" customWidth="1"/>
    <col min="1281" max="1289" width="2.5546875" customWidth="1"/>
    <col min="1295" max="1295" width="4.6640625" customWidth="1"/>
    <col min="1296" max="1296" width="10.109375" customWidth="1"/>
    <col min="1299" max="1299" width="13.6640625" customWidth="1"/>
    <col min="1300" max="1300" width="14.33203125" customWidth="1"/>
    <col min="1301" max="1301" width="11.5546875" bestFit="1" customWidth="1"/>
    <col min="1302" max="1302" width="12.6640625" bestFit="1" customWidth="1"/>
    <col min="1303" max="1303" width="13.33203125" customWidth="1"/>
    <col min="1304" max="1306" width="13.6640625" customWidth="1"/>
    <col min="1307" max="1307" width="12.6640625" customWidth="1"/>
    <col min="1308" max="1308" width="13.6640625" customWidth="1"/>
    <col min="1309" max="1309" width="11.5546875" customWidth="1"/>
    <col min="1310" max="1310" width="12.6640625" customWidth="1"/>
    <col min="1311" max="1311" width="18.6640625" customWidth="1"/>
    <col min="1314" max="1316" width="13.5546875" customWidth="1"/>
    <col min="1320" max="1320" width="12.6640625" customWidth="1"/>
    <col min="1537" max="1545" width="2.5546875" customWidth="1"/>
    <col min="1551" max="1551" width="4.6640625" customWidth="1"/>
    <col min="1552" max="1552" width="10.109375" customWidth="1"/>
    <col min="1555" max="1555" width="13.6640625" customWidth="1"/>
    <col min="1556" max="1556" width="14.33203125" customWidth="1"/>
    <col min="1557" max="1557" width="11.5546875" bestFit="1" customWidth="1"/>
    <col min="1558" max="1558" width="12.6640625" bestFit="1" customWidth="1"/>
    <col min="1559" max="1559" width="13.33203125" customWidth="1"/>
    <col min="1560" max="1562" width="13.6640625" customWidth="1"/>
    <col min="1563" max="1563" width="12.6640625" customWidth="1"/>
    <col min="1564" max="1564" width="13.6640625" customWidth="1"/>
    <col min="1565" max="1565" width="11.5546875" customWidth="1"/>
    <col min="1566" max="1566" width="12.6640625" customWidth="1"/>
    <col min="1567" max="1567" width="18.6640625" customWidth="1"/>
    <col min="1570" max="1572" width="13.5546875" customWidth="1"/>
    <col min="1576" max="1576" width="12.6640625" customWidth="1"/>
    <col min="1793" max="1801" width="2.5546875" customWidth="1"/>
    <col min="1807" max="1807" width="4.6640625" customWidth="1"/>
    <col min="1808" max="1808" width="10.109375" customWidth="1"/>
    <col min="1811" max="1811" width="13.6640625" customWidth="1"/>
    <col min="1812" max="1812" width="14.33203125" customWidth="1"/>
    <col min="1813" max="1813" width="11.5546875" bestFit="1" customWidth="1"/>
    <col min="1814" max="1814" width="12.6640625" bestFit="1" customWidth="1"/>
    <col min="1815" max="1815" width="13.33203125" customWidth="1"/>
    <col min="1816" max="1818" width="13.6640625" customWidth="1"/>
    <col min="1819" max="1819" width="12.6640625" customWidth="1"/>
    <col min="1820" max="1820" width="13.6640625" customWidth="1"/>
    <col min="1821" max="1821" width="11.5546875" customWidth="1"/>
    <col min="1822" max="1822" width="12.6640625" customWidth="1"/>
    <col min="1823" max="1823" width="18.6640625" customWidth="1"/>
    <col min="1826" max="1828" width="13.5546875" customWidth="1"/>
    <col min="1832" max="1832" width="12.6640625" customWidth="1"/>
    <col min="2049" max="2057" width="2.5546875" customWidth="1"/>
    <col min="2063" max="2063" width="4.6640625" customWidth="1"/>
    <col min="2064" max="2064" width="10.109375" customWidth="1"/>
    <col min="2067" max="2067" width="13.6640625" customWidth="1"/>
    <col min="2068" max="2068" width="14.33203125" customWidth="1"/>
    <col min="2069" max="2069" width="11.5546875" bestFit="1" customWidth="1"/>
    <col min="2070" max="2070" width="12.6640625" bestFit="1" customWidth="1"/>
    <col min="2071" max="2071" width="13.33203125" customWidth="1"/>
    <col min="2072" max="2074" width="13.6640625" customWidth="1"/>
    <col min="2075" max="2075" width="12.6640625" customWidth="1"/>
    <col min="2076" max="2076" width="13.6640625" customWidth="1"/>
    <col min="2077" max="2077" width="11.5546875" customWidth="1"/>
    <col min="2078" max="2078" width="12.6640625" customWidth="1"/>
    <col min="2079" max="2079" width="18.6640625" customWidth="1"/>
    <col min="2082" max="2084" width="13.5546875" customWidth="1"/>
    <col min="2088" max="2088" width="12.6640625" customWidth="1"/>
    <col min="2305" max="2313" width="2.5546875" customWidth="1"/>
    <col min="2319" max="2319" width="4.6640625" customWidth="1"/>
    <col min="2320" max="2320" width="10.109375" customWidth="1"/>
    <col min="2323" max="2323" width="13.6640625" customWidth="1"/>
    <col min="2324" max="2324" width="14.33203125" customWidth="1"/>
    <col min="2325" max="2325" width="11.5546875" bestFit="1" customWidth="1"/>
    <col min="2326" max="2326" width="12.6640625" bestFit="1" customWidth="1"/>
    <col min="2327" max="2327" width="13.33203125" customWidth="1"/>
    <col min="2328" max="2330" width="13.6640625" customWidth="1"/>
    <col min="2331" max="2331" width="12.6640625" customWidth="1"/>
    <col min="2332" max="2332" width="13.6640625" customWidth="1"/>
    <col min="2333" max="2333" width="11.5546875" customWidth="1"/>
    <col min="2334" max="2334" width="12.6640625" customWidth="1"/>
    <col min="2335" max="2335" width="18.6640625" customWidth="1"/>
    <col min="2338" max="2340" width="13.5546875" customWidth="1"/>
    <col min="2344" max="2344" width="12.6640625" customWidth="1"/>
    <col min="2561" max="2569" width="2.5546875" customWidth="1"/>
    <col min="2575" max="2575" width="4.6640625" customWidth="1"/>
    <col min="2576" max="2576" width="10.109375" customWidth="1"/>
    <col min="2579" max="2579" width="13.6640625" customWidth="1"/>
    <col min="2580" max="2580" width="14.33203125" customWidth="1"/>
    <col min="2581" max="2581" width="11.5546875" bestFit="1" customWidth="1"/>
    <col min="2582" max="2582" width="12.6640625" bestFit="1" customWidth="1"/>
    <col min="2583" max="2583" width="13.33203125" customWidth="1"/>
    <col min="2584" max="2586" width="13.6640625" customWidth="1"/>
    <col min="2587" max="2587" width="12.6640625" customWidth="1"/>
    <col min="2588" max="2588" width="13.6640625" customWidth="1"/>
    <col min="2589" max="2589" width="11.5546875" customWidth="1"/>
    <col min="2590" max="2590" width="12.6640625" customWidth="1"/>
    <col min="2591" max="2591" width="18.6640625" customWidth="1"/>
    <col min="2594" max="2596" width="13.5546875" customWidth="1"/>
    <col min="2600" max="2600" width="12.6640625" customWidth="1"/>
    <col min="2817" max="2825" width="2.5546875" customWidth="1"/>
    <col min="2831" max="2831" width="4.6640625" customWidth="1"/>
    <col min="2832" max="2832" width="10.109375" customWidth="1"/>
    <col min="2835" max="2835" width="13.6640625" customWidth="1"/>
    <col min="2836" max="2836" width="14.33203125" customWidth="1"/>
    <col min="2837" max="2837" width="11.5546875" bestFit="1" customWidth="1"/>
    <col min="2838" max="2838" width="12.6640625" bestFit="1" customWidth="1"/>
    <col min="2839" max="2839" width="13.33203125" customWidth="1"/>
    <col min="2840" max="2842" width="13.6640625" customWidth="1"/>
    <col min="2843" max="2843" width="12.6640625" customWidth="1"/>
    <col min="2844" max="2844" width="13.6640625" customWidth="1"/>
    <col min="2845" max="2845" width="11.5546875" customWidth="1"/>
    <col min="2846" max="2846" width="12.6640625" customWidth="1"/>
    <col min="2847" max="2847" width="18.6640625" customWidth="1"/>
    <col min="2850" max="2852" width="13.5546875" customWidth="1"/>
    <col min="2856" max="2856" width="12.6640625" customWidth="1"/>
    <col min="3073" max="3081" width="2.5546875" customWidth="1"/>
    <col min="3087" max="3087" width="4.6640625" customWidth="1"/>
    <col min="3088" max="3088" width="10.109375" customWidth="1"/>
    <col min="3091" max="3091" width="13.6640625" customWidth="1"/>
    <col min="3092" max="3092" width="14.33203125" customWidth="1"/>
    <col min="3093" max="3093" width="11.5546875" bestFit="1" customWidth="1"/>
    <col min="3094" max="3094" width="12.6640625" bestFit="1" customWidth="1"/>
    <col min="3095" max="3095" width="13.33203125" customWidth="1"/>
    <col min="3096" max="3098" width="13.6640625" customWidth="1"/>
    <col min="3099" max="3099" width="12.6640625" customWidth="1"/>
    <col min="3100" max="3100" width="13.6640625" customWidth="1"/>
    <col min="3101" max="3101" width="11.5546875" customWidth="1"/>
    <col min="3102" max="3102" width="12.6640625" customWidth="1"/>
    <col min="3103" max="3103" width="18.6640625" customWidth="1"/>
    <col min="3106" max="3108" width="13.5546875" customWidth="1"/>
    <col min="3112" max="3112" width="12.6640625" customWidth="1"/>
    <col min="3329" max="3337" width="2.5546875" customWidth="1"/>
    <col min="3343" max="3343" width="4.6640625" customWidth="1"/>
    <col min="3344" max="3344" width="10.109375" customWidth="1"/>
    <col min="3347" max="3347" width="13.6640625" customWidth="1"/>
    <col min="3348" max="3348" width="14.33203125" customWidth="1"/>
    <col min="3349" max="3349" width="11.5546875" bestFit="1" customWidth="1"/>
    <col min="3350" max="3350" width="12.6640625" bestFit="1" customWidth="1"/>
    <col min="3351" max="3351" width="13.33203125" customWidth="1"/>
    <col min="3352" max="3354" width="13.6640625" customWidth="1"/>
    <col min="3355" max="3355" width="12.6640625" customWidth="1"/>
    <col min="3356" max="3356" width="13.6640625" customWidth="1"/>
    <col min="3357" max="3357" width="11.5546875" customWidth="1"/>
    <col min="3358" max="3358" width="12.6640625" customWidth="1"/>
    <col min="3359" max="3359" width="18.6640625" customWidth="1"/>
    <col min="3362" max="3364" width="13.5546875" customWidth="1"/>
    <col min="3368" max="3368" width="12.6640625" customWidth="1"/>
    <col min="3585" max="3593" width="2.5546875" customWidth="1"/>
    <col min="3599" max="3599" width="4.6640625" customWidth="1"/>
    <col min="3600" max="3600" width="10.109375" customWidth="1"/>
    <col min="3603" max="3603" width="13.6640625" customWidth="1"/>
    <col min="3604" max="3604" width="14.33203125" customWidth="1"/>
    <col min="3605" max="3605" width="11.5546875" bestFit="1" customWidth="1"/>
    <col min="3606" max="3606" width="12.6640625" bestFit="1" customWidth="1"/>
    <col min="3607" max="3607" width="13.33203125" customWidth="1"/>
    <col min="3608" max="3610" width="13.6640625" customWidth="1"/>
    <col min="3611" max="3611" width="12.6640625" customWidth="1"/>
    <col min="3612" max="3612" width="13.6640625" customWidth="1"/>
    <col min="3613" max="3613" width="11.5546875" customWidth="1"/>
    <col min="3614" max="3614" width="12.6640625" customWidth="1"/>
    <col min="3615" max="3615" width="18.6640625" customWidth="1"/>
    <col min="3618" max="3620" width="13.5546875" customWidth="1"/>
    <col min="3624" max="3624" width="12.6640625" customWidth="1"/>
    <col min="3841" max="3849" width="2.5546875" customWidth="1"/>
    <col min="3855" max="3855" width="4.6640625" customWidth="1"/>
    <col min="3856" max="3856" width="10.109375" customWidth="1"/>
    <col min="3859" max="3859" width="13.6640625" customWidth="1"/>
    <col min="3860" max="3860" width="14.33203125" customWidth="1"/>
    <col min="3861" max="3861" width="11.5546875" bestFit="1" customWidth="1"/>
    <col min="3862" max="3862" width="12.6640625" bestFit="1" customWidth="1"/>
    <col min="3863" max="3863" width="13.33203125" customWidth="1"/>
    <col min="3864" max="3866" width="13.6640625" customWidth="1"/>
    <col min="3867" max="3867" width="12.6640625" customWidth="1"/>
    <col min="3868" max="3868" width="13.6640625" customWidth="1"/>
    <col min="3869" max="3869" width="11.5546875" customWidth="1"/>
    <col min="3870" max="3870" width="12.6640625" customWidth="1"/>
    <col min="3871" max="3871" width="18.6640625" customWidth="1"/>
    <col min="3874" max="3876" width="13.5546875" customWidth="1"/>
    <col min="3880" max="3880" width="12.6640625" customWidth="1"/>
    <col min="4097" max="4105" width="2.5546875" customWidth="1"/>
    <col min="4111" max="4111" width="4.6640625" customWidth="1"/>
    <col min="4112" max="4112" width="10.109375" customWidth="1"/>
    <col min="4115" max="4115" width="13.6640625" customWidth="1"/>
    <col min="4116" max="4116" width="14.33203125" customWidth="1"/>
    <col min="4117" max="4117" width="11.5546875" bestFit="1" customWidth="1"/>
    <col min="4118" max="4118" width="12.6640625" bestFit="1" customWidth="1"/>
    <col min="4119" max="4119" width="13.33203125" customWidth="1"/>
    <col min="4120" max="4122" width="13.6640625" customWidth="1"/>
    <col min="4123" max="4123" width="12.6640625" customWidth="1"/>
    <col min="4124" max="4124" width="13.6640625" customWidth="1"/>
    <col min="4125" max="4125" width="11.5546875" customWidth="1"/>
    <col min="4126" max="4126" width="12.6640625" customWidth="1"/>
    <col min="4127" max="4127" width="18.6640625" customWidth="1"/>
    <col min="4130" max="4132" width="13.5546875" customWidth="1"/>
    <col min="4136" max="4136" width="12.6640625" customWidth="1"/>
    <col min="4353" max="4361" width="2.5546875" customWidth="1"/>
    <col min="4367" max="4367" width="4.6640625" customWidth="1"/>
    <col min="4368" max="4368" width="10.109375" customWidth="1"/>
    <col min="4371" max="4371" width="13.6640625" customWidth="1"/>
    <col min="4372" max="4372" width="14.33203125" customWidth="1"/>
    <col min="4373" max="4373" width="11.5546875" bestFit="1" customWidth="1"/>
    <col min="4374" max="4374" width="12.6640625" bestFit="1" customWidth="1"/>
    <col min="4375" max="4375" width="13.33203125" customWidth="1"/>
    <col min="4376" max="4378" width="13.6640625" customWidth="1"/>
    <col min="4379" max="4379" width="12.6640625" customWidth="1"/>
    <col min="4380" max="4380" width="13.6640625" customWidth="1"/>
    <col min="4381" max="4381" width="11.5546875" customWidth="1"/>
    <col min="4382" max="4382" width="12.6640625" customWidth="1"/>
    <col min="4383" max="4383" width="18.6640625" customWidth="1"/>
    <col min="4386" max="4388" width="13.5546875" customWidth="1"/>
    <col min="4392" max="4392" width="12.6640625" customWidth="1"/>
    <col min="4609" max="4617" width="2.5546875" customWidth="1"/>
    <col min="4623" max="4623" width="4.6640625" customWidth="1"/>
    <col min="4624" max="4624" width="10.109375" customWidth="1"/>
    <col min="4627" max="4627" width="13.6640625" customWidth="1"/>
    <col min="4628" max="4628" width="14.33203125" customWidth="1"/>
    <col min="4629" max="4629" width="11.5546875" bestFit="1" customWidth="1"/>
    <col min="4630" max="4630" width="12.6640625" bestFit="1" customWidth="1"/>
    <col min="4631" max="4631" width="13.33203125" customWidth="1"/>
    <col min="4632" max="4634" width="13.6640625" customWidth="1"/>
    <col min="4635" max="4635" width="12.6640625" customWidth="1"/>
    <col min="4636" max="4636" width="13.6640625" customWidth="1"/>
    <col min="4637" max="4637" width="11.5546875" customWidth="1"/>
    <col min="4638" max="4638" width="12.6640625" customWidth="1"/>
    <col min="4639" max="4639" width="18.6640625" customWidth="1"/>
    <col min="4642" max="4644" width="13.5546875" customWidth="1"/>
    <col min="4648" max="4648" width="12.6640625" customWidth="1"/>
    <col min="4865" max="4873" width="2.5546875" customWidth="1"/>
    <col min="4879" max="4879" width="4.6640625" customWidth="1"/>
    <col min="4880" max="4880" width="10.109375" customWidth="1"/>
    <col min="4883" max="4883" width="13.6640625" customWidth="1"/>
    <col min="4884" max="4884" width="14.33203125" customWidth="1"/>
    <col min="4885" max="4885" width="11.5546875" bestFit="1" customWidth="1"/>
    <col min="4886" max="4886" width="12.6640625" bestFit="1" customWidth="1"/>
    <col min="4887" max="4887" width="13.33203125" customWidth="1"/>
    <col min="4888" max="4890" width="13.6640625" customWidth="1"/>
    <col min="4891" max="4891" width="12.6640625" customWidth="1"/>
    <col min="4892" max="4892" width="13.6640625" customWidth="1"/>
    <col min="4893" max="4893" width="11.5546875" customWidth="1"/>
    <col min="4894" max="4894" width="12.6640625" customWidth="1"/>
    <col min="4895" max="4895" width="18.6640625" customWidth="1"/>
    <col min="4898" max="4900" width="13.5546875" customWidth="1"/>
    <col min="4904" max="4904" width="12.6640625" customWidth="1"/>
    <col min="5121" max="5129" width="2.5546875" customWidth="1"/>
    <col min="5135" max="5135" width="4.6640625" customWidth="1"/>
    <col min="5136" max="5136" width="10.109375" customWidth="1"/>
    <col min="5139" max="5139" width="13.6640625" customWidth="1"/>
    <col min="5140" max="5140" width="14.33203125" customWidth="1"/>
    <col min="5141" max="5141" width="11.5546875" bestFit="1" customWidth="1"/>
    <col min="5142" max="5142" width="12.6640625" bestFit="1" customWidth="1"/>
    <col min="5143" max="5143" width="13.33203125" customWidth="1"/>
    <col min="5144" max="5146" width="13.6640625" customWidth="1"/>
    <col min="5147" max="5147" width="12.6640625" customWidth="1"/>
    <col min="5148" max="5148" width="13.6640625" customWidth="1"/>
    <col min="5149" max="5149" width="11.5546875" customWidth="1"/>
    <col min="5150" max="5150" width="12.6640625" customWidth="1"/>
    <col min="5151" max="5151" width="18.6640625" customWidth="1"/>
    <col min="5154" max="5156" width="13.5546875" customWidth="1"/>
    <col min="5160" max="5160" width="12.6640625" customWidth="1"/>
    <col min="5377" max="5385" width="2.5546875" customWidth="1"/>
    <col min="5391" max="5391" width="4.6640625" customWidth="1"/>
    <col min="5392" max="5392" width="10.109375" customWidth="1"/>
    <col min="5395" max="5395" width="13.6640625" customWidth="1"/>
    <col min="5396" max="5396" width="14.33203125" customWidth="1"/>
    <col min="5397" max="5397" width="11.5546875" bestFit="1" customWidth="1"/>
    <col min="5398" max="5398" width="12.6640625" bestFit="1" customWidth="1"/>
    <col min="5399" max="5399" width="13.33203125" customWidth="1"/>
    <col min="5400" max="5402" width="13.6640625" customWidth="1"/>
    <col min="5403" max="5403" width="12.6640625" customWidth="1"/>
    <col min="5404" max="5404" width="13.6640625" customWidth="1"/>
    <col min="5405" max="5405" width="11.5546875" customWidth="1"/>
    <col min="5406" max="5406" width="12.6640625" customWidth="1"/>
    <col min="5407" max="5407" width="18.6640625" customWidth="1"/>
    <col min="5410" max="5412" width="13.5546875" customWidth="1"/>
    <col min="5416" max="5416" width="12.6640625" customWidth="1"/>
    <col min="5633" max="5641" width="2.5546875" customWidth="1"/>
    <col min="5647" max="5647" width="4.6640625" customWidth="1"/>
    <col min="5648" max="5648" width="10.109375" customWidth="1"/>
    <col min="5651" max="5651" width="13.6640625" customWidth="1"/>
    <col min="5652" max="5652" width="14.33203125" customWidth="1"/>
    <col min="5653" max="5653" width="11.5546875" bestFit="1" customWidth="1"/>
    <col min="5654" max="5654" width="12.6640625" bestFit="1" customWidth="1"/>
    <col min="5655" max="5655" width="13.33203125" customWidth="1"/>
    <col min="5656" max="5658" width="13.6640625" customWidth="1"/>
    <col min="5659" max="5659" width="12.6640625" customWidth="1"/>
    <col min="5660" max="5660" width="13.6640625" customWidth="1"/>
    <col min="5661" max="5661" width="11.5546875" customWidth="1"/>
    <col min="5662" max="5662" width="12.6640625" customWidth="1"/>
    <col min="5663" max="5663" width="18.6640625" customWidth="1"/>
    <col min="5666" max="5668" width="13.5546875" customWidth="1"/>
    <col min="5672" max="5672" width="12.6640625" customWidth="1"/>
    <col min="5889" max="5897" width="2.5546875" customWidth="1"/>
    <col min="5903" max="5903" width="4.6640625" customWidth="1"/>
    <col min="5904" max="5904" width="10.109375" customWidth="1"/>
    <col min="5907" max="5907" width="13.6640625" customWidth="1"/>
    <col min="5908" max="5908" width="14.33203125" customWidth="1"/>
    <col min="5909" max="5909" width="11.5546875" bestFit="1" customWidth="1"/>
    <col min="5910" max="5910" width="12.6640625" bestFit="1" customWidth="1"/>
    <col min="5911" max="5911" width="13.33203125" customWidth="1"/>
    <col min="5912" max="5914" width="13.6640625" customWidth="1"/>
    <col min="5915" max="5915" width="12.6640625" customWidth="1"/>
    <col min="5916" max="5916" width="13.6640625" customWidth="1"/>
    <col min="5917" max="5917" width="11.5546875" customWidth="1"/>
    <col min="5918" max="5918" width="12.6640625" customWidth="1"/>
    <col min="5919" max="5919" width="18.6640625" customWidth="1"/>
    <col min="5922" max="5924" width="13.5546875" customWidth="1"/>
    <col min="5928" max="5928" width="12.6640625" customWidth="1"/>
    <col min="6145" max="6153" width="2.5546875" customWidth="1"/>
    <col min="6159" max="6159" width="4.6640625" customWidth="1"/>
    <col min="6160" max="6160" width="10.109375" customWidth="1"/>
    <col min="6163" max="6163" width="13.6640625" customWidth="1"/>
    <col min="6164" max="6164" width="14.33203125" customWidth="1"/>
    <col min="6165" max="6165" width="11.5546875" bestFit="1" customWidth="1"/>
    <col min="6166" max="6166" width="12.6640625" bestFit="1" customWidth="1"/>
    <col min="6167" max="6167" width="13.33203125" customWidth="1"/>
    <col min="6168" max="6170" width="13.6640625" customWidth="1"/>
    <col min="6171" max="6171" width="12.6640625" customWidth="1"/>
    <col min="6172" max="6172" width="13.6640625" customWidth="1"/>
    <col min="6173" max="6173" width="11.5546875" customWidth="1"/>
    <col min="6174" max="6174" width="12.6640625" customWidth="1"/>
    <col min="6175" max="6175" width="18.6640625" customWidth="1"/>
    <col min="6178" max="6180" width="13.5546875" customWidth="1"/>
    <col min="6184" max="6184" width="12.6640625" customWidth="1"/>
    <col min="6401" max="6409" width="2.5546875" customWidth="1"/>
    <col min="6415" max="6415" width="4.6640625" customWidth="1"/>
    <col min="6416" max="6416" width="10.109375" customWidth="1"/>
    <col min="6419" max="6419" width="13.6640625" customWidth="1"/>
    <col min="6420" max="6420" width="14.33203125" customWidth="1"/>
    <col min="6421" max="6421" width="11.5546875" bestFit="1" customWidth="1"/>
    <col min="6422" max="6422" width="12.6640625" bestFit="1" customWidth="1"/>
    <col min="6423" max="6423" width="13.33203125" customWidth="1"/>
    <col min="6424" max="6426" width="13.6640625" customWidth="1"/>
    <col min="6427" max="6427" width="12.6640625" customWidth="1"/>
    <col min="6428" max="6428" width="13.6640625" customWidth="1"/>
    <col min="6429" max="6429" width="11.5546875" customWidth="1"/>
    <col min="6430" max="6430" width="12.6640625" customWidth="1"/>
    <col min="6431" max="6431" width="18.6640625" customWidth="1"/>
    <col min="6434" max="6436" width="13.5546875" customWidth="1"/>
    <col min="6440" max="6440" width="12.6640625" customWidth="1"/>
    <col min="6657" max="6665" width="2.5546875" customWidth="1"/>
    <col min="6671" max="6671" width="4.6640625" customWidth="1"/>
    <col min="6672" max="6672" width="10.109375" customWidth="1"/>
    <col min="6675" max="6675" width="13.6640625" customWidth="1"/>
    <col min="6676" max="6676" width="14.33203125" customWidth="1"/>
    <col min="6677" max="6677" width="11.5546875" bestFit="1" customWidth="1"/>
    <col min="6678" max="6678" width="12.6640625" bestFit="1" customWidth="1"/>
    <col min="6679" max="6679" width="13.33203125" customWidth="1"/>
    <col min="6680" max="6682" width="13.6640625" customWidth="1"/>
    <col min="6683" max="6683" width="12.6640625" customWidth="1"/>
    <col min="6684" max="6684" width="13.6640625" customWidth="1"/>
    <col min="6685" max="6685" width="11.5546875" customWidth="1"/>
    <col min="6686" max="6686" width="12.6640625" customWidth="1"/>
    <col min="6687" max="6687" width="18.6640625" customWidth="1"/>
    <col min="6690" max="6692" width="13.5546875" customWidth="1"/>
    <col min="6696" max="6696" width="12.6640625" customWidth="1"/>
    <col min="6913" max="6921" width="2.5546875" customWidth="1"/>
    <col min="6927" max="6927" width="4.6640625" customWidth="1"/>
    <col min="6928" max="6928" width="10.109375" customWidth="1"/>
    <col min="6931" max="6931" width="13.6640625" customWidth="1"/>
    <col min="6932" max="6932" width="14.33203125" customWidth="1"/>
    <col min="6933" max="6933" width="11.5546875" bestFit="1" customWidth="1"/>
    <col min="6934" max="6934" width="12.6640625" bestFit="1" customWidth="1"/>
    <col min="6935" max="6935" width="13.33203125" customWidth="1"/>
    <col min="6936" max="6938" width="13.6640625" customWidth="1"/>
    <col min="6939" max="6939" width="12.6640625" customWidth="1"/>
    <col min="6940" max="6940" width="13.6640625" customWidth="1"/>
    <col min="6941" max="6941" width="11.5546875" customWidth="1"/>
    <col min="6942" max="6942" width="12.6640625" customWidth="1"/>
    <col min="6943" max="6943" width="18.6640625" customWidth="1"/>
    <col min="6946" max="6948" width="13.5546875" customWidth="1"/>
    <col min="6952" max="6952" width="12.6640625" customWidth="1"/>
    <col min="7169" max="7177" width="2.5546875" customWidth="1"/>
    <col min="7183" max="7183" width="4.6640625" customWidth="1"/>
    <col min="7184" max="7184" width="10.109375" customWidth="1"/>
    <col min="7187" max="7187" width="13.6640625" customWidth="1"/>
    <col min="7188" max="7188" width="14.33203125" customWidth="1"/>
    <col min="7189" max="7189" width="11.5546875" bestFit="1" customWidth="1"/>
    <col min="7190" max="7190" width="12.6640625" bestFit="1" customWidth="1"/>
    <col min="7191" max="7191" width="13.33203125" customWidth="1"/>
    <col min="7192" max="7194" width="13.6640625" customWidth="1"/>
    <col min="7195" max="7195" width="12.6640625" customWidth="1"/>
    <col min="7196" max="7196" width="13.6640625" customWidth="1"/>
    <col min="7197" max="7197" width="11.5546875" customWidth="1"/>
    <col min="7198" max="7198" width="12.6640625" customWidth="1"/>
    <col min="7199" max="7199" width="18.6640625" customWidth="1"/>
    <col min="7202" max="7204" width="13.5546875" customWidth="1"/>
    <col min="7208" max="7208" width="12.6640625" customWidth="1"/>
    <col min="7425" max="7433" width="2.5546875" customWidth="1"/>
    <col min="7439" max="7439" width="4.6640625" customWidth="1"/>
    <col min="7440" max="7440" width="10.109375" customWidth="1"/>
    <col min="7443" max="7443" width="13.6640625" customWidth="1"/>
    <col min="7444" max="7444" width="14.33203125" customWidth="1"/>
    <col min="7445" max="7445" width="11.5546875" bestFit="1" customWidth="1"/>
    <col min="7446" max="7446" width="12.6640625" bestFit="1" customWidth="1"/>
    <col min="7447" max="7447" width="13.33203125" customWidth="1"/>
    <col min="7448" max="7450" width="13.6640625" customWidth="1"/>
    <col min="7451" max="7451" width="12.6640625" customWidth="1"/>
    <col min="7452" max="7452" width="13.6640625" customWidth="1"/>
    <col min="7453" max="7453" width="11.5546875" customWidth="1"/>
    <col min="7454" max="7454" width="12.6640625" customWidth="1"/>
    <col min="7455" max="7455" width="18.6640625" customWidth="1"/>
    <col min="7458" max="7460" width="13.5546875" customWidth="1"/>
    <col min="7464" max="7464" width="12.6640625" customWidth="1"/>
    <col min="7681" max="7689" width="2.5546875" customWidth="1"/>
    <col min="7695" max="7695" width="4.6640625" customWidth="1"/>
    <col min="7696" max="7696" width="10.109375" customWidth="1"/>
    <col min="7699" max="7699" width="13.6640625" customWidth="1"/>
    <col min="7700" max="7700" width="14.33203125" customWidth="1"/>
    <col min="7701" max="7701" width="11.5546875" bestFit="1" customWidth="1"/>
    <col min="7702" max="7702" width="12.6640625" bestFit="1" customWidth="1"/>
    <col min="7703" max="7703" width="13.33203125" customWidth="1"/>
    <col min="7704" max="7706" width="13.6640625" customWidth="1"/>
    <col min="7707" max="7707" width="12.6640625" customWidth="1"/>
    <col min="7708" max="7708" width="13.6640625" customWidth="1"/>
    <col min="7709" max="7709" width="11.5546875" customWidth="1"/>
    <col min="7710" max="7710" width="12.6640625" customWidth="1"/>
    <col min="7711" max="7711" width="18.6640625" customWidth="1"/>
    <col min="7714" max="7716" width="13.5546875" customWidth="1"/>
    <col min="7720" max="7720" width="12.6640625" customWidth="1"/>
    <col min="7937" max="7945" width="2.5546875" customWidth="1"/>
    <col min="7951" max="7951" width="4.6640625" customWidth="1"/>
    <col min="7952" max="7952" width="10.109375" customWidth="1"/>
    <col min="7955" max="7955" width="13.6640625" customWidth="1"/>
    <col min="7956" max="7956" width="14.33203125" customWidth="1"/>
    <col min="7957" max="7957" width="11.5546875" bestFit="1" customWidth="1"/>
    <col min="7958" max="7958" width="12.6640625" bestFit="1" customWidth="1"/>
    <col min="7959" max="7959" width="13.33203125" customWidth="1"/>
    <col min="7960" max="7962" width="13.6640625" customWidth="1"/>
    <col min="7963" max="7963" width="12.6640625" customWidth="1"/>
    <col min="7964" max="7964" width="13.6640625" customWidth="1"/>
    <col min="7965" max="7965" width="11.5546875" customWidth="1"/>
    <col min="7966" max="7966" width="12.6640625" customWidth="1"/>
    <col min="7967" max="7967" width="18.6640625" customWidth="1"/>
    <col min="7970" max="7972" width="13.5546875" customWidth="1"/>
    <col min="7976" max="7976" width="12.6640625" customWidth="1"/>
    <col min="8193" max="8201" width="2.5546875" customWidth="1"/>
    <col min="8207" max="8207" width="4.6640625" customWidth="1"/>
    <col min="8208" max="8208" width="10.109375" customWidth="1"/>
    <col min="8211" max="8211" width="13.6640625" customWidth="1"/>
    <col min="8212" max="8212" width="14.33203125" customWidth="1"/>
    <col min="8213" max="8213" width="11.5546875" bestFit="1" customWidth="1"/>
    <col min="8214" max="8214" width="12.6640625" bestFit="1" customWidth="1"/>
    <col min="8215" max="8215" width="13.33203125" customWidth="1"/>
    <col min="8216" max="8218" width="13.6640625" customWidth="1"/>
    <col min="8219" max="8219" width="12.6640625" customWidth="1"/>
    <col min="8220" max="8220" width="13.6640625" customWidth="1"/>
    <col min="8221" max="8221" width="11.5546875" customWidth="1"/>
    <col min="8222" max="8222" width="12.6640625" customWidth="1"/>
    <col min="8223" max="8223" width="18.6640625" customWidth="1"/>
    <col min="8226" max="8228" width="13.5546875" customWidth="1"/>
    <col min="8232" max="8232" width="12.6640625" customWidth="1"/>
    <col min="8449" max="8457" width="2.5546875" customWidth="1"/>
    <col min="8463" max="8463" width="4.6640625" customWidth="1"/>
    <col min="8464" max="8464" width="10.109375" customWidth="1"/>
    <col min="8467" max="8467" width="13.6640625" customWidth="1"/>
    <col min="8468" max="8468" width="14.33203125" customWidth="1"/>
    <col min="8469" max="8469" width="11.5546875" bestFit="1" customWidth="1"/>
    <col min="8470" max="8470" width="12.6640625" bestFit="1" customWidth="1"/>
    <col min="8471" max="8471" width="13.33203125" customWidth="1"/>
    <col min="8472" max="8474" width="13.6640625" customWidth="1"/>
    <col min="8475" max="8475" width="12.6640625" customWidth="1"/>
    <col min="8476" max="8476" width="13.6640625" customWidth="1"/>
    <col min="8477" max="8477" width="11.5546875" customWidth="1"/>
    <col min="8478" max="8478" width="12.6640625" customWidth="1"/>
    <col min="8479" max="8479" width="18.6640625" customWidth="1"/>
    <col min="8482" max="8484" width="13.5546875" customWidth="1"/>
    <col min="8488" max="8488" width="12.6640625" customWidth="1"/>
    <col min="8705" max="8713" width="2.5546875" customWidth="1"/>
    <col min="8719" max="8719" width="4.6640625" customWidth="1"/>
    <col min="8720" max="8720" width="10.109375" customWidth="1"/>
    <col min="8723" max="8723" width="13.6640625" customWidth="1"/>
    <col min="8724" max="8724" width="14.33203125" customWidth="1"/>
    <col min="8725" max="8725" width="11.5546875" bestFit="1" customWidth="1"/>
    <col min="8726" max="8726" width="12.6640625" bestFit="1" customWidth="1"/>
    <col min="8727" max="8727" width="13.33203125" customWidth="1"/>
    <col min="8728" max="8730" width="13.6640625" customWidth="1"/>
    <col min="8731" max="8731" width="12.6640625" customWidth="1"/>
    <col min="8732" max="8732" width="13.6640625" customWidth="1"/>
    <col min="8733" max="8733" width="11.5546875" customWidth="1"/>
    <col min="8734" max="8734" width="12.6640625" customWidth="1"/>
    <col min="8735" max="8735" width="18.6640625" customWidth="1"/>
    <col min="8738" max="8740" width="13.5546875" customWidth="1"/>
    <col min="8744" max="8744" width="12.6640625" customWidth="1"/>
    <col min="8961" max="8969" width="2.5546875" customWidth="1"/>
    <col min="8975" max="8975" width="4.6640625" customWidth="1"/>
    <col min="8976" max="8976" width="10.109375" customWidth="1"/>
    <col min="8979" max="8979" width="13.6640625" customWidth="1"/>
    <col min="8980" max="8980" width="14.33203125" customWidth="1"/>
    <col min="8981" max="8981" width="11.5546875" bestFit="1" customWidth="1"/>
    <col min="8982" max="8982" width="12.6640625" bestFit="1" customWidth="1"/>
    <col min="8983" max="8983" width="13.33203125" customWidth="1"/>
    <col min="8984" max="8986" width="13.6640625" customWidth="1"/>
    <col min="8987" max="8987" width="12.6640625" customWidth="1"/>
    <col min="8988" max="8988" width="13.6640625" customWidth="1"/>
    <col min="8989" max="8989" width="11.5546875" customWidth="1"/>
    <col min="8990" max="8990" width="12.6640625" customWidth="1"/>
    <col min="8991" max="8991" width="18.6640625" customWidth="1"/>
    <col min="8994" max="8996" width="13.5546875" customWidth="1"/>
    <col min="9000" max="9000" width="12.6640625" customWidth="1"/>
    <col min="9217" max="9225" width="2.5546875" customWidth="1"/>
    <col min="9231" max="9231" width="4.6640625" customWidth="1"/>
    <col min="9232" max="9232" width="10.109375" customWidth="1"/>
    <col min="9235" max="9235" width="13.6640625" customWidth="1"/>
    <col min="9236" max="9236" width="14.33203125" customWidth="1"/>
    <col min="9237" max="9237" width="11.5546875" bestFit="1" customWidth="1"/>
    <col min="9238" max="9238" width="12.6640625" bestFit="1" customWidth="1"/>
    <col min="9239" max="9239" width="13.33203125" customWidth="1"/>
    <col min="9240" max="9242" width="13.6640625" customWidth="1"/>
    <col min="9243" max="9243" width="12.6640625" customWidth="1"/>
    <col min="9244" max="9244" width="13.6640625" customWidth="1"/>
    <col min="9245" max="9245" width="11.5546875" customWidth="1"/>
    <col min="9246" max="9246" width="12.6640625" customWidth="1"/>
    <col min="9247" max="9247" width="18.6640625" customWidth="1"/>
    <col min="9250" max="9252" width="13.5546875" customWidth="1"/>
    <col min="9256" max="9256" width="12.6640625" customWidth="1"/>
    <col min="9473" max="9481" width="2.5546875" customWidth="1"/>
    <col min="9487" max="9487" width="4.6640625" customWidth="1"/>
    <col min="9488" max="9488" width="10.109375" customWidth="1"/>
    <col min="9491" max="9491" width="13.6640625" customWidth="1"/>
    <col min="9492" max="9492" width="14.33203125" customWidth="1"/>
    <col min="9493" max="9493" width="11.5546875" bestFit="1" customWidth="1"/>
    <col min="9494" max="9494" width="12.6640625" bestFit="1" customWidth="1"/>
    <col min="9495" max="9495" width="13.33203125" customWidth="1"/>
    <col min="9496" max="9498" width="13.6640625" customWidth="1"/>
    <col min="9499" max="9499" width="12.6640625" customWidth="1"/>
    <col min="9500" max="9500" width="13.6640625" customWidth="1"/>
    <col min="9501" max="9501" width="11.5546875" customWidth="1"/>
    <col min="9502" max="9502" width="12.6640625" customWidth="1"/>
    <col min="9503" max="9503" width="18.6640625" customWidth="1"/>
    <col min="9506" max="9508" width="13.5546875" customWidth="1"/>
    <col min="9512" max="9512" width="12.6640625" customWidth="1"/>
    <col min="9729" max="9737" width="2.5546875" customWidth="1"/>
    <col min="9743" max="9743" width="4.6640625" customWidth="1"/>
    <col min="9744" max="9744" width="10.109375" customWidth="1"/>
    <col min="9747" max="9747" width="13.6640625" customWidth="1"/>
    <col min="9748" max="9748" width="14.33203125" customWidth="1"/>
    <col min="9749" max="9749" width="11.5546875" bestFit="1" customWidth="1"/>
    <col min="9750" max="9750" width="12.6640625" bestFit="1" customWidth="1"/>
    <col min="9751" max="9751" width="13.33203125" customWidth="1"/>
    <col min="9752" max="9754" width="13.6640625" customWidth="1"/>
    <col min="9755" max="9755" width="12.6640625" customWidth="1"/>
    <col min="9756" max="9756" width="13.6640625" customWidth="1"/>
    <col min="9757" max="9757" width="11.5546875" customWidth="1"/>
    <col min="9758" max="9758" width="12.6640625" customWidth="1"/>
    <col min="9759" max="9759" width="18.6640625" customWidth="1"/>
    <col min="9762" max="9764" width="13.5546875" customWidth="1"/>
    <col min="9768" max="9768" width="12.6640625" customWidth="1"/>
    <col min="9985" max="9993" width="2.5546875" customWidth="1"/>
    <col min="9999" max="9999" width="4.6640625" customWidth="1"/>
    <col min="10000" max="10000" width="10.109375" customWidth="1"/>
    <col min="10003" max="10003" width="13.6640625" customWidth="1"/>
    <col min="10004" max="10004" width="14.33203125" customWidth="1"/>
    <col min="10005" max="10005" width="11.5546875" bestFit="1" customWidth="1"/>
    <col min="10006" max="10006" width="12.6640625" bestFit="1" customWidth="1"/>
    <col min="10007" max="10007" width="13.33203125" customWidth="1"/>
    <col min="10008" max="10010" width="13.6640625" customWidth="1"/>
    <col min="10011" max="10011" width="12.6640625" customWidth="1"/>
    <col min="10012" max="10012" width="13.6640625" customWidth="1"/>
    <col min="10013" max="10013" width="11.5546875" customWidth="1"/>
    <col min="10014" max="10014" width="12.6640625" customWidth="1"/>
    <col min="10015" max="10015" width="18.6640625" customWidth="1"/>
    <col min="10018" max="10020" width="13.5546875" customWidth="1"/>
    <col min="10024" max="10024" width="12.6640625" customWidth="1"/>
    <col min="10241" max="10249" width="2.5546875" customWidth="1"/>
    <col min="10255" max="10255" width="4.6640625" customWidth="1"/>
    <col min="10256" max="10256" width="10.109375" customWidth="1"/>
    <col min="10259" max="10259" width="13.6640625" customWidth="1"/>
    <col min="10260" max="10260" width="14.33203125" customWidth="1"/>
    <col min="10261" max="10261" width="11.5546875" bestFit="1" customWidth="1"/>
    <col min="10262" max="10262" width="12.6640625" bestFit="1" customWidth="1"/>
    <col min="10263" max="10263" width="13.33203125" customWidth="1"/>
    <col min="10264" max="10266" width="13.6640625" customWidth="1"/>
    <col min="10267" max="10267" width="12.6640625" customWidth="1"/>
    <col min="10268" max="10268" width="13.6640625" customWidth="1"/>
    <col min="10269" max="10269" width="11.5546875" customWidth="1"/>
    <col min="10270" max="10270" width="12.6640625" customWidth="1"/>
    <col min="10271" max="10271" width="18.6640625" customWidth="1"/>
    <col min="10274" max="10276" width="13.5546875" customWidth="1"/>
    <col min="10280" max="10280" width="12.6640625" customWidth="1"/>
    <col min="10497" max="10505" width="2.5546875" customWidth="1"/>
    <col min="10511" max="10511" width="4.6640625" customWidth="1"/>
    <col min="10512" max="10512" width="10.109375" customWidth="1"/>
    <col min="10515" max="10515" width="13.6640625" customWidth="1"/>
    <col min="10516" max="10516" width="14.33203125" customWidth="1"/>
    <col min="10517" max="10517" width="11.5546875" bestFit="1" customWidth="1"/>
    <col min="10518" max="10518" width="12.6640625" bestFit="1" customWidth="1"/>
    <col min="10519" max="10519" width="13.33203125" customWidth="1"/>
    <col min="10520" max="10522" width="13.6640625" customWidth="1"/>
    <col min="10523" max="10523" width="12.6640625" customWidth="1"/>
    <col min="10524" max="10524" width="13.6640625" customWidth="1"/>
    <col min="10525" max="10525" width="11.5546875" customWidth="1"/>
    <col min="10526" max="10526" width="12.6640625" customWidth="1"/>
    <col min="10527" max="10527" width="18.6640625" customWidth="1"/>
    <col min="10530" max="10532" width="13.5546875" customWidth="1"/>
    <col min="10536" max="10536" width="12.6640625" customWidth="1"/>
    <col min="10753" max="10761" width="2.5546875" customWidth="1"/>
    <col min="10767" max="10767" width="4.6640625" customWidth="1"/>
    <col min="10768" max="10768" width="10.109375" customWidth="1"/>
    <col min="10771" max="10771" width="13.6640625" customWidth="1"/>
    <col min="10772" max="10772" width="14.33203125" customWidth="1"/>
    <col min="10773" max="10773" width="11.5546875" bestFit="1" customWidth="1"/>
    <col min="10774" max="10774" width="12.6640625" bestFit="1" customWidth="1"/>
    <col min="10775" max="10775" width="13.33203125" customWidth="1"/>
    <col min="10776" max="10778" width="13.6640625" customWidth="1"/>
    <col min="10779" max="10779" width="12.6640625" customWidth="1"/>
    <col min="10780" max="10780" width="13.6640625" customWidth="1"/>
    <col min="10781" max="10781" width="11.5546875" customWidth="1"/>
    <col min="10782" max="10782" width="12.6640625" customWidth="1"/>
    <col min="10783" max="10783" width="18.6640625" customWidth="1"/>
    <col min="10786" max="10788" width="13.5546875" customWidth="1"/>
    <col min="10792" max="10792" width="12.6640625" customWidth="1"/>
    <col min="11009" max="11017" width="2.5546875" customWidth="1"/>
    <col min="11023" max="11023" width="4.6640625" customWidth="1"/>
    <col min="11024" max="11024" width="10.109375" customWidth="1"/>
    <col min="11027" max="11027" width="13.6640625" customWidth="1"/>
    <col min="11028" max="11028" width="14.33203125" customWidth="1"/>
    <col min="11029" max="11029" width="11.5546875" bestFit="1" customWidth="1"/>
    <col min="11030" max="11030" width="12.6640625" bestFit="1" customWidth="1"/>
    <col min="11031" max="11031" width="13.33203125" customWidth="1"/>
    <col min="11032" max="11034" width="13.6640625" customWidth="1"/>
    <col min="11035" max="11035" width="12.6640625" customWidth="1"/>
    <col min="11036" max="11036" width="13.6640625" customWidth="1"/>
    <col min="11037" max="11037" width="11.5546875" customWidth="1"/>
    <col min="11038" max="11038" width="12.6640625" customWidth="1"/>
    <col min="11039" max="11039" width="18.6640625" customWidth="1"/>
    <col min="11042" max="11044" width="13.5546875" customWidth="1"/>
    <col min="11048" max="11048" width="12.6640625" customWidth="1"/>
    <col min="11265" max="11273" width="2.5546875" customWidth="1"/>
    <col min="11279" max="11279" width="4.6640625" customWidth="1"/>
    <col min="11280" max="11280" width="10.109375" customWidth="1"/>
    <col min="11283" max="11283" width="13.6640625" customWidth="1"/>
    <col min="11284" max="11284" width="14.33203125" customWidth="1"/>
    <col min="11285" max="11285" width="11.5546875" bestFit="1" customWidth="1"/>
    <col min="11286" max="11286" width="12.6640625" bestFit="1" customWidth="1"/>
    <col min="11287" max="11287" width="13.33203125" customWidth="1"/>
    <col min="11288" max="11290" width="13.6640625" customWidth="1"/>
    <col min="11291" max="11291" width="12.6640625" customWidth="1"/>
    <col min="11292" max="11292" width="13.6640625" customWidth="1"/>
    <col min="11293" max="11293" width="11.5546875" customWidth="1"/>
    <col min="11294" max="11294" width="12.6640625" customWidth="1"/>
    <col min="11295" max="11295" width="18.6640625" customWidth="1"/>
    <col min="11298" max="11300" width="13.5546875" customWidth="1"/>
    <col min="11304" max="11304" width="12.6640625" customWidth="1"/>
    <col min="11521" max="11529" width="2.5546875" customWidth="1"/>
    <col min="11535" max="11535" width="4.6640625" customWidth="1"/>
    <col min="11536" max="11536" width="10.109375" customWidth="1"/>
    <col min="11539" max="11539" width="13.6640625" customWidth="1"/>
    <col min="11540" max="11540" width="14.33203125" customWidth="1"/>
    <col min="11541" max="11541" width="11.5546875" bestFit="1" customWidth="1"/>
    <col min="11542" max="11542" width="12.6640625" bestFit="1" customWidth="1"/>
    <col min="11543" max="11543" width="13.33203125" customWidth="1"/>
    <col min="11544" max="11546" width="13.6640625" customWidth="1"/>
    <col min="11547" max="11547" width="12.6640625" customWidth="1"/>
    <col min="11548" max="11548" width="13.6640625" customWidth="1"/>
    <col min="11549" max="11549" width="11.5546875" customWidth="1"/>
    <col min="11550" max="11550" width="12.6640625" customWidth="1"/>
    <col min="11551" max="11551" width="18.6640625" customWidth="1"/>
    <col min="11554" max="11556" width="13.5546875" customWidth="1"/>
    <col min="11560" max="11560" width="12.6640625" customWidth="1"/>
    <col min="11777" max="11785" width="2.5546875" customWidth="1"/>
    <col min="11791" max="11791" width="4.6640625" customWidth="1"/>
    <col min="11792" max="11792" width="10.109375" customWidth="1"/>
    <col min="11795" max="11795" width="13.6640625" customWidth="1"/>
    <col min="11796" max="11796" width="14.33203125" customWidth="1"/>
    <col min="11797" max="11797" width="11.5546875" bestFit="1" customWidth="1"/>
    <col min="11798" max="11798" width="12.6640625" bestFit="1" customWidth="1"/>
    <col min="11799" max="11799" width="13.33203125" customWidth="1"/>
    <col min="11800" max="11802" width="13.6640625" customWidth="1"/>
    <col min="11803" max="11803" width="12.6640625" customWidth="1"/>
    <col min="11804" max="11804" width="13.6640625" customWidth="1"/>
    <col min="11805" max="11805" width="11.5546875" customWidth="1"/>
    <col min="11806" max="11806" width="12.6640625" customWidth="1"/>
    <col min="11807" max="11807" width="18.6640625" customWidth="1"/>
    <col min="11810" max="11812" width="13.5546875" customWidth="1"/>
    <col min="11816" max="11816" width="12.6640625" customWidth="1"/>
    <col min="12033" max="12041" width="2.5546875" customWidth="1"/>
    <col min="12047" max="12047" width="4.6640625" customWidth="1"/>
    <col min="12048" max="12048" width="10.109375" customWidth="1"/>
    <col min="12051" max="12051" width="13.6640625" customWidth="1"/>
    <col min="12052" max="12052" width="14.33203125" customWidth="1"/>
    <col min="12053" max="12053" width="11.5546875" bestFit="1" customWidth="1"/>
    <col min="12054" max="12054" width="12.6640625" bestFit="1" customWidth="1"/>
    <col min="12055" max="12055" width="13.33203125" customWidth="1"/>
    <col min="12056" max="12058" width="13.6640625" customWidth="1"/>
    <col min="12059" max="12059" width="12.6640625" customWidth="1"/>
    <col min="12060" max="12060" width="13.6640625" customWidth="1"/>
    <col min="12061" max="12061" width="11.5546875" customWidth="1"/>
    <col min="12062" max="12062" width="12.6640625" customWidth="1"/>
    <col min="12063" max="12063" width="18.6640625" customWidth="1"/>
    <col min="12066" max="12068" width="13.5546875" customWidth="1"/>
    <col min="12072" max="12072" width="12.6640625" customWidth="1"/>
    <col min="12289" max="12297" width="2.5546875" customWidth="1"/>
    <col min="12303" max="12303" width="4.6640625" customWidth="1"/>
    <col min="12304" max="12304" width="10.109375" customWidth="1"/>
    <col min="12307" max="12307" width="13.6640625" customWidth="1"/>
    <col min="12308" max="12308" width="14.33203125" customWidth="1"/>
    <col min="12309" max="12309" width="11.5546875" bestFit="1" customWidth="1"/>
    <col min="12310" max="12310" width="12.6640625" bestFit="1" customWidth="1"/>
    <col min="12311" max="12311" width="13.33203125" customWidth="1"/>
    <col min="12312" max="12314" width="13.6640625" customWidth="1"/>
    <col min="12315" max="12315" width="12.6640625" customWidth="1"/>
    <col min="12316" max="12316" width="13.6640625" customWidth="1"/>
    <col min="12317" max="12317" width="11.5546875" customWidth="1"/>
    <col min="12318" max="12318" width="12.6640625" customWidth="1"/>
    <col min="12319" max="12319" width="18.6640625" customWidth="1"/>
    <col min="12322" max="12324" width="13.5546875" customWidth="1"/>
    <col min="12328" max="12328" width="12.6640625" customWidth="1"/>
    <col min="12545" max="12553" width="2.5546875" customWidth="1"/>
    <col min="12559" max="12559" width="4.6640625" customWidth="1"/>
    <col min="12560" max="12560" width="10.109375" customWidth="1"/>
    <col min="12563" max="12563" width="13.6640625" customWidth="1"/>
    <col min="12564" max="12564" width="14.33203125" customWidth="1"/>
    <col min="12565" max="12565" width="11.5546875" bestFit="1" customWidth="1"/>
    <col min="12566" max="12566" width="12.6640625" bestFit="1" customWidth="1"/>
    <col min="12567" max="12567" width="13.33203125" customWidth="1"/>
    <col min="12568" max="12570" width="13.6640625" customWidth="1"/>
    <col min="12571" max="12571" width="12.6640625" customWidth="1"/>
    <col min="12572" max="12572" width="13.6640625" customWidth="1"/>
    <col min="12573" max="12573" width="11.5546875" customWidth="1"/>
    <col min="12574" max="12574" width="12.6640625" customWidth="1"/>
    <col min="12575" max="12575" width="18.6640625" customWidth="1"/>
    <col min="12578" max="12580" width="13.5546875" customWidth="1"/>
    <col min="12584" max="12584" width="12.6640625" customWidth="1"/>
    <col min="12801" max="12809" width="2.5546875" customWidth="1"/>
    <col min="12815" max="12815" width="4.6640625" customWidth="1"/>
    <col min="12816" max="12816" width="10.109375" customWidth="1"/>
    <col min="12819" max="12819" width="13.6640625" customWidth="1"/>
    <col min="12820" max="12820" width="14.33203125" customWidth="1"/>
    <col min="12821" max="12821" width="11.5546875" bestFit="1" customWidth="1"/>
    <col min="12822" max="12822" width="12.6640625" bestFit="1" customWidth="1"/>
    <col min="12823" max="12823" width="13.33203125" customWidth="1"/>
    <col min="12824" max="12826" width="13.6640625" customWidth="1"/>
    <col min="12827" max="12827" width="12.6640625" customWidth="1"/>
    <col min="12828" max="12828" width="13.6640625" customWidth="1"/>
    <col min="12829" max="12829" width="11.5546875" customWidth="1"/>
    <col min="12830" max="12830" width="12.6640625" customWidth="1"/>
    <col min="12831" max="12831" width="18.6640625" customWidth="1"/>
    <col min="12834" max="12836" width="13.5546875" customWidth="1"/>
    <col min="12840" max="12840" width="12.6640625" customWidth="1"/>
    <col min="13057" max="13065" width="2.5546875" customWidth="1"/>
    <col min="13071" max="13071" width="4.6640625" customWidth="1"/>
    <col min="13072" max="13072" width="10.109375" customWidth="1"/>
    <col min="13075" max="13075" width="13.6640625" customWidth="1"/>
    <col min="13076" max="13076" width="14.33203125" customWidth="1"/>
    <col min="13077" max="13077" width="11.5546875" bestFit="1" customWidth="1"/>
    <col min="13078" max="13078" width="12.6640625" bestFit="1" customWidth="1"/>
    <col min="13079" max="13079" width="13.33203125" customWidth="1"/>
    <col min="13080" max="13082" width="13.6640625" customWidth="1"/>
    <col min="13083" max="13083" width="12.6640625" customWidth="1"/>
    <col min="13084" max="13084" width="13.6640625" customWidth="1"/>
    <col min="13085" max="13085" width="11.5546875" customWidth="1"/>
    <col min="13086" max="13086" width="12.6640625" customWidth="1"/>
    <col min="13087" max="13087" width="18.6640625" customWidth="1"/>
    <col min="13090" max="13092" width="13.5546875" customWidth="1"/>
    <col min="13096" max="13096" width="12.6640625" customWidth="1"/>
    <col min="13313" max="13321" width="2.5546875" customWidth="1"/>
    <col min="13327" max="13327" width="4.6640625" customWidth="1"/>
    <col min="13328" max="13328" width="10.109375" customWidth="1"/>
    <col min="13331" max="13331" width="13.6640625" customWidth="1"/>
    <col min="13332" max="13332" width="14.33203125" customWidth="1"/>
    <col min="13333" max="13333" width="11.5546875" bestFit="1" customWidth="1"/>
    <col min="13334" max="13334" width="12.6640625" bestFit="1" customWidth="1"/>
    <col min="13335" max="13335" width="13.33203125" customWidth="1"/>
    <col min="13336" max="13338" width="13.6640625" customWidth="1"/>
    <col min="13339" max="13339" width="12.6640625" customWidth="1"/>
    <col min="13340" max="13340" width="13.6640625" customWidth="1"/>
    <col min="13341" max="13341" width="11.5546875" customWidth="1"/>
    <col min="13342" max="13342" width="12.6640625" customWidth="1"/>
    <col min="13343" max="13343" width="18.6640625" customWidth="1"/>
    <col min="13346" max="13348" width="13.5546875" customWidth="1"/>
    <col min="13352" max="13352" width="12.6640625" customWidth="1"/>
    <col min="13569" max="13577" width="2.5546875" customWidth="1"/>
    <col min="13583" max="13583" width="4.6640625" customWidth="1"/>
    <col min="13584" max="13584" width="10.109375" customWidth="1"/>
    <col min="13587" max="13587" width="13.6640625" customWidth="1"/>
    <col min="13588" max="13588" width="14.33203125" customWidth="1"/>
    <col min="13589" max="13589" width="11.5546875" bestFit="1" customWidth="1"/>
    <col min="13590" max="13590" width="12.6640625" bestFit="1" customWidth="1"/>
    <col min="13591" max="13591" width="13.33203125" customWidth="1"/>
    <col min="13592" max="13594" width="13.6640625" customWidth="1"/>
    <col min="13595" max="13595" width="12.6640625" customWidth="1"/>
    <col min="13596" max="13596" width="13.6640625" customWidth="1"/>
    <col min="13597" max="13597" width="11.5546875" customWidth="1"/>
    <col min="13598" max="13598" width="12.6640625" customWidth="1"/>
    <col min="13599" max="13599" width="18.6640625" customWidth="1"/>
    <col min="13602" max="13604" width="13.5546875" customWidth="1"/>
    <col min="13608" max="13608" width="12.6640625" customWidth="1"/>
    <col min="13825" max="13833" width="2.5546875" customWidth="1"/>
    <col min="13839" max="13839" width="4.6640625" customWidth="1"/>
    <col min="13840" max="13840" width="10.109375" customWidth="1"/>
    <col min="13843" max="13843" width="13.6640625" customWidth="1"/>
    <col min="13844" max="13844" width="14.33203125" customWidth="1"/>
    <col min="13845" max="13845" width="11.5546875" bestFit="1" customWidth="1"/>
    <col min="13846" max="13846" width="12.6640625" bestFit="1" customWidth="1"/>
    <col min="13847" max="13847" width="13.33203125" customWidth="1"/>
    <col min="13848" max="13850" width="13.6640625" customWidth="1"/>
    <col min="13851" max="13851" width="12.6640625" customWidth="1"/>
    <col min="13852" max="13852" width="13.6640625" customWidth="1"/>
    <col min="13853" max="13853" width="11.5546875" customWidth="1"/>
    <col min="13854" max="13854" width="12.6640625" customWidth="1"/>
    <col min="13855" max="13855" width="18.6640625" customWidth="1"/>
    <col min="13858" max="13860" width="13.5546875" customWidth="1"/>
    <col min="13864" max="13864" width="12.6640625" customWidth="1"/>
    <col min="14081" max="14089" width="2.5546875" customWidth="1"/>
    <col min="14095" max="14095" width="4.6640625" customWidth="1"/>
    <col min="14096" max="14096" width="10.109375" customWidth="1"/>
    <col min="14099" max="14099" width="13.6640625" customWidth="1"/>
    <col min="14100" max="14100" width="14.33203125" customWidth="1"/>
    <col min="14101" max="14101" width="11.5546875" bestFit="1" customWidth="1"/>
    <col min="14102" max="14102" width="12.6640625" bestFit="1" customWidth="1"/>
    <col min="14103" max="14103" width="13.33203125" customWidth="1"/>
    <col min="14104" max="14106" width="13.6640625" customWidth="1"/>
    <col min="14107" max="14107" width="12.6640625" customWidth="1"/>
    <col min="14108" max="14108" width="13.6640625" customWidth="1"/>
    <col min="14109" max="14109" width="11.5546875" customWidth="1"/>
    <col min="14110" max="14110" width="12.6640625" customWidth="1"/>
    <col min="14111" max="14111" width="18.6640625" customWidth="1"/>
    <col min="14114" max="14116" width="13.5546875" customWidth="1"/>
    <col min="14120" max="14120" width="12.6640625" customWidth="1"/>
    <col min="14337" max="14345" width="2.5546875" customWidth="1"/>
    <col min="14351" max="14351" width="4.6640625" customWidth="1"/>
    <col min="14352" max="14352" width="10.109375" customWidth="1"/>
    <col min="14355" max="14355" width="13.6640625" customWidth="1"/>
    <col min="14356" max="14356" width="14.33203125" customWidth="1"/>
    <col min="14357" max="14357" width="11.5546875" bestFit="1" customWidth="1"/>
    <col min="14358" max="14358" width="12.6640625" bestFit="1" customWidth="1"/>
    <col min="14359" max="14359" width="13.33203125" customWidth="1"/>
    <col min="14360" max="14362" width="13.6640625" customWidth="1"/>
    <col min="14363" max="14363" width="12.6640625" customWidth="1"/>
    <col min="14364" max="14364" width="13.6640625" customWidth="1"/>
    <col min="14365" max="14365" width="11.5546875" customWidth="1"/>
    <col min="14366" max="14366" width="12.6640625" customWidth="1"/>
    <col min="14367" max="14367" width="18.6640625" customWidth="1"/>
    <col min="14370" max="14372" width="13.5546875" customWidth="1"/>
    <col min="14376" max="14376" width="12.6640625" customWidth="1"/>
    <col min="14593" max="14601" width="2.5546875" customWidth="1"/>
    <col min="14607" max="14607" width="4.6640625" customWidth="1"/>
    <col min="14608" max="14608" width="10.109375" customWidth="1"/>
    <col min="14611" max="14611" width="13.6640625" customWidth="1"/>
    <col min="14612" max="14612" width="14.33203125" customWidth="1"/>
    <col min="14613" max="14613" width="11.5546875" bestFit="1" customWidth="1"/>
    <col min="14614" max="14614" width="12.6640625" bestFit="1" customWidth="1"/>
    <col min="14615" max="14615" width="13.33203125" customWidth="1"/>
    <col min="14616" max="14618" width="13.6640625" customWidth="1"/>
    <col min="14619" max="14619" width="12.6640625" customWidth="1"/>
    <col min="14620" max="14620" width="13.6640625" customWidth="1"/>
    <col min="14621" max="14621" width="11.5546875" customWidth="1"/>
    <col min="14622" max="14622" width="12.6640625" customWidth="1"/>
    <col min="14623" max="14623" width="18.6640625" customWidth="1"/>
    <col min="14626" max="14628" width="13.5546875" customWidth="1"/>
    <col min="14632" max="14632" width="12.6640625" customWidth="1"/>
    <col min="14849" max="14857" width="2.5546875" customWidth="1"/>
    <col min="14863" max="14863" width="4.6640625" customWidth="1"/>
    <col min="14864" max="14864" width="10.109375" customWidth="1"/>
    <col min="14867" max="14867" width="13.6640625" customWidth="1"/>
    <col min="14868" max="14868" width="14.33203125" customWidth="1"/>
    <col min="14869" max="14869" width="11.5546875" bestFit="1" customWidth="1"/>
    <col min="14870" max="14870" width="12.6640625" bestFit="1" customWidth="1"/>
    <col min="14871" max="14871" width="13.33203125" customWidth="1"/>
    <col min="14872" max="14874" width="13.6640625" customWidth="1"/>
    <col min="14875" max="14875" width="12.6640625" customWidth="1"/>
    <col min="14876" max="14876" width="13.6640625" customWidth="1"/>
    <col min="14877" max="14877" width="11.5546875" customWidth="1"/>
    <col min="14878" max="14878" width="12.6640625" customWidth="1"/>
    <col min="14879" max="14879" width="18.6640625" customWidth="1"/>
    <col min="14882" max="14884" width="13.5546875" customWidth="1"/>
    <col min="14888" max="14888" width="12.6640625" customWidth="1"/>
    <col min="15105" max="15113" width="2.5546875" customWidth="1"/>
    <col min="15119" max="15119" width="4.6640625" customWidth="1"/>
    <col min="15120" max="15120" width="10.109375" customWidth="1"/>
    <col min="15123" max="15123" width="13.6640625" customWidth="1"/>
    <col min="15124" max="15124" width="14.33203125" customWidth="1"/>
    <col min="15125" max="15125" width="11.5546875" bestFit="1" customWidth="1"/>
    <col min="15126" max="15126" width="12.6640625" bestFit="1" customWidth="1"/>
    <col min="15127" max="15127" width="13.33203125" customWidth="1"/>
    <col min="15128" max="15130" width="13.6640625" customWidth="1"/>
    <col min="15131" max="15131" width="12.6640625" customWidth="1"/>
    <col min="15132" max="15132" width="13.6640625" customWidth="1"/>
    <col min="15133" max="15133" width="11.5546875" customWidth="1"/>
    <col min="15134" max="15134" width="12.6640625" customWidth="1"/>
    <col min="15135" max="15135" width="18.6640625" customWidth="1"/>
    <col min="15138" max="15140" width="13.5546875" customWidth="1"/>
    <col min="15144" max="15144" width="12.6640625" customWidth="1"/>
    <col min="15361" max="15369" width="2.5546875" customWidth="1"/>
    <col min="15375" max="15375" width="4.6640625" customWidth="1"/>
    <col min="15376" max="15376" width="10.109375" customWidth="1"/>
    <col min="15379" max="15379" width="13.6640625" customWidth="1"/>
    <col min="15380" max="15380" width="14.33203125" customWidth="1"/>
    <col min="15381" max="15381" width="11.5546875" bestFit="1" customWidth="1"/>
    <col min="15382" max="15382" width="12.6640625" bestFit="1" customWidth="1"/>
    <col min="15383" max="15383" width="13.33203125" customWidth="1"/>
    <col min="15384" max="15386" width="13.6640625" customWidth="1"/>
    <col min="15387" max="15387" width="12.6640625" customWidth="1"/>
    <col min="15388" max="15388" width="13.6640625" customWidth="1"/>
    <col min="15389" max="15389" width="11.5546875" customWidth="1"/>
    <col min="15390" max="15390" width="12.6640625" customWidth="1"/>
    <col min="15391" max="15391" width="18.6640625" customWidth="1"/>
    <col min="15394" max="15396" width="13.5546875" customWidth="1"/>
    <col min="15400" max="15400" width="12.6640625" customWidth="1"/>
    <col min="15617" max="15625" width="2.5546875" customWidth="1"/>
    <col min="15631" max="15631" width="4.6640625" customWidth="1"/>
    <col min="15632" max="15632" width="10.109375" customWidth="1"/>
    <col min="15635" max="15635" width="13.6640625" customWidth="1"/>
    <col min="15636" max="15636" width="14.33203125" customWidth="1"/>
    <col min="15637" max="15637" width="11.5546875" bestFit="1" customWidth="1"/>
    <col min="15638" max="15638" width="12.6640625" bestFit="1" customWidth="1"/>
    <col min="15639" max="15639" width="13.33203125" customWidth="1"/>
    <col min="15640" max="15642" width="13.6640625" customWidth="1"/>
    <col min="15643" max="15643" width="12.6640625" customWidth="1"/>
    <col min="15644" max="15644" width="13.6640625" customWidth="1"/>
    <col min="15645" max="15645" width="11.5546875" customWidth="1"/>
    <col min="15646" max="15646" width="12.6640625" customWidth="1"/>
    <col min="15647" max="15647" width="18.6640625" customWidth="1"/>
    <col min="15650" max="15652" width="13.5546875" customWidth="1"/>
    <col min="15656" max="15656" width="12.6640625" customWidth="1"/>
    <col min="15873" max="15881" width="2.5546875" customWidth="1"/>
    <col min="15887" max="15887" width="4.6640625" customWidth="1"/>
    <col min="15888" max="15888" width="10.109375" customWidth="1"/>
    <col min="15891" max="15891" width="13.6640625" customWidth="1"/>
    <col min="15892" max="15892" width="14.33203125" customWidth="1"/>
    <col min="15893" max="15893" width="11.5546875" bestFit="1" customWidth="1"/>
    <col min="15894" max="15894" width="12.6640625" bestFit="1" customWidth="1"/>
    <col min="15895" max="15895" width="13.33203125" customWidth="1"/>
    <col min="15896" max="15898" width="13.6640625" customWidth="1"/>
    <col min="15899" max="15899" width="12.6640625" customWidth="1"/>
    <col min="15900" max="15900" width="13.6640625" customWidth="1"/>
    <col min="15901" max="15901" width="11.5546875" customWidth="1"/>
    <col min="15902" max="15902" width="12.6640625" customWidth="1"/>
    <col min="15903" max="15903" width="18.6640625" customWidth="1"/>
    <col min="15906" max="15908" width="13.5546875" customWidth="1"/>
    <col min="15912" max="15912" width="12.6640625" customWidth="1"/>
    <col min="16129" max="16137" width="2.5546875" customWidth="1"/>
    <col min="16143" max="16143" width="4.6640625" customWidth="1"/>
    <col min="16144" max="16144" width="10.109375" customWidth="1"/>
    <col min="16147" max="16147" width="13.6640625" customWidth="1"/>
    <col min="16148" max="16148" width="14.33203125" customWidth="1"/>
    <col min="16149" max="16149" width="11.5546875" bestFit="1" customWidth="1"/>
    <col min="16150" max="16150" width="12.6640625" bestFit="1" customWidth="1"/>
    <col min="16151" max="16151" width="13.33203125" customWidth="1"/>
    <col min="16152" max="16154" width="13.6640625" customWidth="1"/>
    <col min="16155" max="16155" width="12.6640625" customWidth="1"/>
    <col min="16156" max="16156" width="13.6640625" customWidth="1"/>
    <col min="16157" max="16157" width="11.5546875" customWidth="1"/>
    <col min="16158" max="16158" width="12.6640625" customWidth="1"/>
    <col min="16159" max="16159" width="18.6640625" customWidth="1"/>
    <col min="16162" max="16164" width="13.5546875" customWidth="1"/>
    <col min="16168" max="16168" width="12.6640625" customWidth="1"/>
  </cols>
  <sheetData>
    <row r="1" spans="1:42" x14ac:dyDescent="0.25">
      <c r="A1" t="s">
        <v>0</v>
      </c>
      <c r="B1" t="s">
        <v>1</v>
      </c>
      <c r="C1" t="s">
        <v>2</v>
      </c>
      <c r="D1" t="s">
        <v>3</v>
      </c>
      <c r="E1" t="s">
        <v>4</v>
      </c>
      <c r="F1" t="s">
        <v>5</v>
      </c>
      <c r="G1" t="s">
        <v>6</v>
      </c>
      <c r="H1" t="s">
        <v>7</v>
      </c>
      <c r="I1" t="s">
        <v>8</v>
      </c>
      <c r="J1" t="s">
        <v>9</v>
      </c>
      <c r="K1" t="s">
        <v>10</v>
      </c>
      <c r="L1" t="s">
        <v>11</v>
      </c>
      <c r="M1" t="s">
        <v>12</v>
      </c>
      <c r="N1" t="s">
        <v>13</v>
      </c>
      <c r="O1" t="s">
        <v>14</v>
      </c>
      <c r="P1" s="164" t="s">
        <v>15</v>
      </c>
      <c r="Q1" t="s">
        <v>16</v>
      </c>
      <c r="R1" s="164" t="s">
        <v>17</v>
      </c>
      <c r="S1" s="66" t="s">
        <v>18</v>
      </c>
      <c r="T1" t="s">
        <v>19</v>
      </c>
      <c r="U1" s="66" t="s">
        <v>447</v>
      </c>
      <c r="V1" s="66" t="s">
        <v>448</v>
      </c>
      <c r="W1" s="66" t="s">
        <v>449</v>
      </c>
      <c r="X1" s="66" t="s">
        <v>20</v>
      </c>
      <c r="Y1" s="66" t="s">
        <v>21</v>
      </c>
      <c r="Z1" s="66" t="s">
        <v>22</v>
      </c>
      <c r="AA1" s="66" t="s">
        <v>23</v>
      </c>
      <c r="AB1" s="66" t="s">
        <v>24</v>
      </c>
      <c r="AC1" s="66" t="s">
        <v>25</v>
      </c>
      <c r="AD1" s="66" t="s">
        <v>26</v>
      </c>
      <c r="AE1" s="66" t="s">
        <v>27</v>
      </c>
      <c r="AF1" s="66" t="s">
        <v>28</v>
      </c>
      <c r="AG1" s="164" t="s">
        <v>450</v>
      </c>
      <c r="AH1" s="164" t="s">
        <v>444</v>
      </c>
      <c r="AI1" s="164" t="s">
        <v>451</v>
      </c>
      <c r="AJ1" s="164" t="s">
        <v>445</v>
      </c>
      <c r="AK1" s="161" t="s">
        <v>29</v>
      </c>
      <c r="AL1" s="161" t="s">
        <v>30</v>
      </c>
      <c r="AM1" s="161" t="s">
        <v>31</v>
      </c>
      <c r="AN1" s="95" t="s">
        <v>446</v>
      </c>
      <c r="AO1" s="66"/>
      <c r="AP1" s="66"/>
    </row>
    <row r="2" spans="1:42" hidden="1" x14ac:dyDescent="0.25">
      <c r="A2" t="s">
        <v>32</v>
      </c>
      <c r="B2" t="s">
        <v>33</v>
      </c>
      <c r="C2" t="s">
        <v>34</v>
      </c>
      <c r="D2" t="s">
        <v>35</v>
      </c>
      <c r="E2" t="s">
        <v>36</v>
      </c>
      <c r="F2" t="s">
        <v>36</v>
      </c>
      <c r="G2" t="s">
        <v>37</v>
      </c>
      <c r="H2" t="s">
        <v>38</v>
      </c>
      <c r="I2" t="s">
        <v>39</v>
      </c>
      <c r="J2" t="s">
        <v>40</v>
      </c>
      <c r="K2" t="s">
        <v>41</v>
      </c>
      <c r="L2" t="s">
        <v>42</v>
      </c>
      <c r="M2" t="s">
        <v>43</v>
      </c>
      <c r="N2">
        <v>7813</v>
      </c>
      <c r="O2">
        <v>1</v>
      </c>
      <c r="P2" t="str">
        <f>RIGHT(Q2,7)</f>
        <v>0001111</v>
      </c>
      <c r="Q2" t="s">
        <v>44</v>
      </c>
      <c r="R2" t="str">
        <f>LEFT(Q2,7)</f>
        <v>2010101</v>
      </c>
      <c r="S2" s="66">
        <v>2800000000</v>
      </c>
      <c r="T2">
        <v>0</v>
      </c>
      <c r="U2" s="66">
        <v>0</v>
      </c>
      <c r="V2" s="66">
        <v>0</v>
      </c>
      <c r="W2" s="66">
        <v>0</v>
      </c>
      <c r="X2" s="66">
        <v>2800000000</v>
      </c>
      <c r="Y2" s="66">
        <v>2582484636</v>
      </c>
      <c r="Z2" s="66">
        <v>2582484636</v>
      </c>
      <c r="AA2" s="66">
        <v>217515364</v>
      </c>
      <c r="AB2" s="66">
        <v>2582484636</v>
      </c>
      <c r="AC2" s="66">
        <v>0</v>
      </c>
      <c r="AD2" s="66">
        <v>217515364</v>
      </c>
      <c r="AE2" s="66">
        <v>2582245651</v>
      </c>
      <c r="AF2" s="66">
        <f>Z2-AB2</f>
        <v>0</v>
      </c>
      <c r="AG2">
        <v>247175172</v>
      </c>
      <c r="AH2">
        <v>247175172</v>
      </c>
      <c r="AI2">
        <v>247175172</v>
      </c>
      <c r="AJ2">
        <v>246936187</v>
      </c>
      <c r="AK2" s="66">
        <f>AB2-Y2</f>
        <v>0</v>
      </c>
      <c r="AL2" s="66">
        <f>Y2-AE2</f>
        <v>238985</v>
      </c>
      <c r="AM2" s="66">
        <f>Z2-AB2</f>
        <v>0</v>
      </c>
      <c r="AN2" s="66">
        <f>X2-AB2</f>
        <v>217515364</v>
      </c>
    </row>
    <row r="3" spans="1:42" hidden="1" x14ac:dyDescent="0.25">
      <c r="A3" t="s">
        <v>32</v>
      </c>
      <c r="B3" t="s">
        <v>33</v>
      </c>
      <c r="C3" t="s">
        <v>34</v>
      </c>
      <c r="D3" t="s">
        <v>35</v>
      </c>
      <c r="E3" t="s">
        <v>36</v>
      </c>
      <c r="F3" t="s">
        <v>36</v>
      </c>
      <c r="G3" t="s">
        <v>37</v>
      </c>
      <c r="H3" t="s">
        <v>38</v>
      </c>
      <c r="I3" t="s">
        <v>39</v>
      </c>
      <c r="J3" t="s">
        <v>40</v>
      </c>
      <c r="K3" t="s">
        <v>41</v>
      </c>
      <c r="L3" t="s">
        <v>42</v>
      </c>
      <c r="M3" t="s">
        <v>45</v>
      </c>
      <c r="N3">
        <v>7814</v>
      </c>
      <c r="O3">
        <v>2</v>
      </c>
      <c r="P3" t="str">
        <f t="shared" ref="P3:P65" si="0">RIGHT(Q3,7)</f>
        <v>0001113</v>
      </c>
      <c r="Q3" t="s">
        <v>46</v>
      </c>
      <c r="R3" t="str">
        <f t="shared" ref="R3:R65" si="1">LEFT(Q3,7)</f>
        <v>2010101</v>
      </c>
      <c r="S3" s="66">
        <v>35000000</v>
      </c>
      <c r="T3">
        <v>0</v>
      </c>
      <c r="U3" s="66">
        <v>0</v>
      </c>
      <c r="V3" s="66">
        <v>0</v>
      </c>
      <c r="W3" s="66">
        <v>0</v>
      </c>
      <c r="X3" s="66">
        <v>35000000</v>
      </c>
      <c r="Y3" s="66">
        <v>5295610</v>
      </c>
      <c r="Z3" s="66">
        <v>5295610</v>
      </c>
      <c r="AA3" s="66">
        <v>29704390</v>
      </c>
      <c r="AB3" s="66">
        <v>5295610</v>
      </c>
      <c r="AC3" s="66">
        <v>0</v>
      </c>
      <c r="AD3" s="66">
        <v>29704390</v>
      </c>
      <c r="AE3" s="66">
        <v>5295610</v>
      </c>
      <c r="AG3">
        <v>1191752</v>
      </c>
      <c r="AH3">
        <v>1191752</v>
      </c>
      <c r="AI3">
        <v>1191752</v>
      </c>
      <c r="AJ3">
        <v>1191752</v>
      </c>
      <c r="AK3" s="66">
        <f t="shared" ref="AK3:AK65" si="2">AB3-Y3</f>
        <v>0</v>
      </c>
      <c r="AL3" s="66">
        <f t="shared" ref="AL3:AL65" si="3">Y3-AE3</f>
        <v>0</v>
      </c>
      <c r="AM3" s="66">
        <f t="shared" ref="AM3:AM65" si="4">Z3-AB3</f>
        <v>0</v>
      </c>
      <c r="AN3" s="66">
        <f t="shared" ref="AN3:AN65" si="5">X3-AB3</f>
        <v>29704390</v>
      </c>
    </row>
    <row r="4" spans="1:42" hidden="1" x14ac:dyDescent="0.25">
      <c r="A4" t="s">
        <v>32</v>
      </c>
      <c r="B4" t="s">
        <v>33</v>
      </c>
      <c r="C4" t="s">
        <v>34</v>
      </c>
      <c r="D4" t="s">
        <v>35</v>
      </c>
      <c r="E4" t="s">
        <v>36</v>
      </c>
      <c r="F4" t="s">
        <v>36</v>
      </c>
      <c r="G4" t="s">
        <v>37</v>
      </c>
      <c r="H4" t="s">
        <v>38</v>
      </c>
      <c r="I4" t="s">
        <v>39</v>
      </c>
      <c r="J4" t="s">
        <v>40</v>
      </c>
      <c r="K4" t="s">
        <v>41</v>
      </c>
      <c r="L4" t="s">
        <v>42</v>
      </c>
      <c r="M4" t="s">
        <v>47</v>
      </c>
      <c r="N4">
        <v>7815</v>
      </c>
      <c r="O4">
        <v>3</v>
      </c>
      <c r="P4" t="str">
        <f t="shared" si="0"/>
        <v>0001114</v>
      </c>
      <c r="Q4" t="s">
        <v>48</v>
      </c>
      <c r="R4" t="str">
        <f t="shared" si="1"/>
        <v>2010101</v>
      </c>
      <c r="S4" s="66">
        <v>635000000</v>
      </c>
      <c r="T4">
        <v>0</v>
      </c>
      <c r="U4" s="66">
        <v>0</v>
      </c>
      <c r="V4" s="66">
        <v>0</v>
      </c>
      <c r="W4" s="66">
        <v>0</v>
      </c>
      <c r="X4" s="66">
        <v>635000000</v>
      </c>
      <c r="Y4" s="66">
        <v>472632748</v>
      </c>
      <c r="Z4" s="66">
        <v>472632748</v>
      </c>
      <c r="AA4" s="66">
        <v>162367252</v>
      </c>
      <c r="AB4" s="66">
        <v>472632748</v>
      </c>
      <c r="AC4" s="66">
        <v>0</v>
      </c>
      <c r="AD4" s="66">
        <v>162367252</v>
      </c>
      <c r="AE4" s="66">
        <v>472104296</v>
      </c>
      <c r="AG4">
        <v>33001561</v>
      </c>
      <c r="AH4">
        <v>33001561</v>
      </c>
      <c r="AI4">
        <v>33001561</v>
      </c>
      <c r="AJ4">
        <v>32473109</v>
      </c>
      <c r="AK4" s="66">
        <f t="shared" si="2"/>
        <v>0</v>
      </c>
      <c r="AL4" s="66">
        <f t="shared" si="3"/>
        <v>528452</v>
      </c>
      <c r="AM4" s="66">
        <f t="shared" si="4"/>
        <v>0</v>
      </c>
      <c r="AN4" s="66">
        <f t="shared" si="5"/>
        <v>162367252</v>
      </c>
    </row>
    <row r="5" spans="1:42" hidden="1" x14ac:dyDescent="0.25">
      <c r="A5" t="s">
        <v>32</v>
      </c>
      <c r="B5" t="s">
        <v>33</v>
      </c>
      <c r="C5" t="s">
        <v>34</v>
      </c>
      <c r="D5" t="s">
        <v>35</v>
      </c>
      <c r="E5" t="s">
        <v>36</v>
      </c>
      <c r="F5" t="s">
        <v>36</v>
      </c>
      <c r="G5" t="s">
        <v>37</v>
      </c>
      <c r="H5" t="s">
        <v>38</v>
      </c>
      <c r="I5" t="s">
        <v>39</v>
      </c>
      <c r="J5" t="s">
        <v>40</v>
      </c>
      <c r="K5" t="s">
        <v>41</v>
      </c>
      <c r="L5" t="s">
        <v>42</v>
      </c>
      <c r="M5" t="s">
        <v>49</v>
      </c>
      <c r="N5">
        <v>7816</v>
      </c>
      <c r="O5">
        <v>4</v>
      </c>
      <c r="P5" t="str">
        <f t="shared" si="0"/>
        <v>0011110</v>
      </c>
      <c r="Q5" t="s">
        <v>50</v>
      </c>
      <c r="R5" t="str">
        <f t="shared" si="1"/>
        <v>2010101</v>
      </c>
      <c r="S5" s="66">
        <v>90000000</v>
      </c>
      <c r="T5">
        <v>0</v>
      </c>
      <c r="U5" s="66">
        <v>0</v>
      </c>
      <c r="V5" s="66">
        <v>0</v>
      </c>
      <c r="W5" s="66">
        <v>0</v>
      </c>
      <c r="X5" s="66">
        <v>90000000</v>
      </c>
      <c r="Y5" s="66">
        <v>26903607</v>
      </c>
      <c r="Z5" s="66">
        <v>26903607</v>
      </c>
      <c r="AA5" s="66">
        <v>63096393</v>
      </c>
      <c r="AB5" s="66">
        <v>26903607</v>
      </c>
      <c r="AC5" s="66">
        <v>0</v>
      </c>
      <c r="AD5" s="66">
        <v>63096393</v>
      </c>
      <c r="AE5" s="66">
        <v>4870857</v>
      </c>
      <c r="AG5">
        <v>22032750</v>
      </c>
      <c r="AH5">
        <v>22032750</v>
      </c>
      <c r="AI5">
        <v>22032750</v>
      </c>
      <c r="AJ5">
        <v>0</v>
      </c>
      <c r="AK5" s="66">
        <f t="shared" si="2"/>
        <v>0</v>
      </c>
      <c r="AL5" s="66">
        <f t="shared" si="3"/>
        <v>22032750</v>
      </c>
      <c r="AM5" s="66">
        <f t="shared" si="4"/>
        <v>0</v>
      </c>
      <c r="AN5" s="66">
        <f t="shared" si="5"/>
        <v>63096393</v>
      </c>
    </row>
    <row r="6" spans="1:42" hidden="1" x14ac:dyDescent="0.25">
      <c r="A6" t="s">
        <v>32</v>
      </c>
      <c r="B6" t="s">
        <v>33</v>
      </c>
      <c r="C6" t="s">
        <v>34</v>
      </c>
      <c r="D6" t="s">
        <v>35</v>
      </c>
      <c r="E6" t="s">
        <v>36</v>
      </c>
      <c r="F6" t="s">
        <v>36</v>
      </c>
      <c r="G6" t="s">
        <v>37</v>
      </c>
      <c r="H6" t="s">
        <v>38</v>
      </c>
      <c r="I6" t="s">
        <v>39</v>
      </c>
      <c r="J6" t="s">
        <v>40</v>
      </c>
      <c r="K6" t="s">
        <v>41</v>
      </c>
      <c r="L6" t="s">
        <v>42</v>
      </c>
      <c r="M6" t="s">
        <v>51</v>
      </c>
      <c r="N6">
        <v>7817</v>
      </c>
      <c r="O6">
        <v>5</v>
      </c>
      <c r="P6" t="str">
        <f t="shared" si="0"/>
        <v>0011171</v>
      </c>
      <c r="Q6" t="s">
        <v>52</v>
      </c>
      <c r="R6" t="str">
        <f t="shared" si="1"/>
        <v>2010101</v>
      </c>
      <c r="S6" s="66">
        <v>450000</v>
      </c>
      <c r="T6">
        <v>0</v>
      </c>
      <c r="U6" s="66">
        <v>0</v>
      </c>
      <c r="V6" s="66">
        <v>0</v>
      </c>
      <c r="W6" s="66">
        <v>0</v>
      </c>
      <c r="X6" s="66">
        <v>450000</v>
      </c>
      <c r="Y6" s="66">
        <v>339600</v>
      </c>
      <c r="Z6" s="66">
        <v>339600</v>
      </c>
      <c r="AA6" s="66">
        <v>110400</v>
      </c>
      <c r="AB6" s="66">
        <v>339600</v>
      </c>
      <c r="AC6" s="66">
        <v>0</v>
      </c>
      <c r="AD6" s="66">
        <v>110400</v>
      </c>
      <c r="AE6" s="66">
        <v>339600</v>
      </c>
      <c r="AG6">
        <v>28500</v>
      </c>
      <c r="AH6">
        <v>28500</v>
      </c>
      <c r="AI6">
        <v>28500</v>
      </c>
      <c r="AJ6">
        <v>28500</v>
      </c>
      <c r="AK6" s="66">
        <f t="shared" si="2"/>
        <v>0</v>
      </c>
      <c r="AL6" s="66">
        <f t="shared" si="3"/>
        <v>0</v>
      </c>
      <c r="AM6" s="66">
        <f t="shared" si="4"/>
        <v>0</v>
      </c>
      <c r="AN6" s="66">
        <f t="shared" si="5"/>
        <v>110400</v>
      </c>
    </row>
    <row r="7" spans="1:42" hidden="1" x14ac:dyDescent="0.25">
      <c r="A7" t="s">
        <v>32</v>
      </c>
      <c r="B7" t="s">
        <v>33</v>
      </c>
      <c r="C7" t="s">
        <v>34</v>
      </c>
      <c r="D7" t="s">
        <v>35</v>
      </c>
      <c r="E7" t="s">
        <v>36</v>
      </c>
      <c r="F7" t="s">
        <v>53</v>
      </c>
      <c r="G7" t="s">
        <v>37</v>
      </c>
      <c r="H7" t="s">
        <v>38</v>
      </c>
      <c r="I7" t="s">
        <v>39</v>
      </c>
      <c r="J7" t="s">
        <v>40</v>
      </c>
      <c r="K7" t="s">
        <v>41</v>
      </c>
      <c r="L7" t="s">
        <v>54</v>
      </c>
      <c r="M7" t="s">
        <v>55</v>
      </c>
      <c r="N7">
        <v>7818</v>
      </c>
      <c r="O7">
        <v>6</v>
      </c>
      <c r="P7" t="str">
        <f t="shared" si="0"/>
        <v>0000112</v>
      </c>
      <c r="Q7" t="s">
        <v>56</v>
      </c>
      <c r="R7" t="str">
        <f t="shared" si="1"/>
        <v>2010101</v>
      </c>
      <c r="S7" s="66">
        <v>6000000</v>
      </c>
      <c r="T7">
        <v>0</v>
      </c>
      <c r="U7" s="66">
        <v>0</v>
      </c>
      <c r="V7" s="66">
        <v>0</v>
      </c>
      <c r="W7" s="66">
        <v>0</v>
      </c>
      <c r="X7" s="66">
        <v>6000000</v>
      </c>
      <c r="Y7" s="66">
        <v>0</v>
      </c>
      <c r="Z7" s="66">
        <v>0</v>
      </c>
      <c r="AA7" s="66">
        <v>6000000</v>
      </c>
      <c r="AB7" s="66">
        <v>0</v>
      </c>
      <c r="AC7" s="66">
        <v>0</v>
      </c>
      <c r="AD7" s="66">
        <v>6000000</v>
      </c>
      <c r="AE7" s="66">
        <v>0</v>
      </c>
      <c r="AG7">
        <v>0</v>
      </c>
      <c r="AH7">
        <v>0</v>
      </c>
      <c r="AI7">
        <v>0</v>
      </c>
      <c r="AJ7">
        <v>0</v>
      </c>
      <c r="AK7" s="66">
        <f t="shared" si="2"/>
        <v>0</v>
      </c>
      <c r="AL7" s="66">
        <f t="shared" si="3"/>
        <v>0</v>
      </c>
      <c r="AM7" s="66">
        <f t="shared" si="4"/>
        <v>0</v>
      </c>
      <c r="AN7" s="66">
        <f t="shared" si="5"/>
        <v>6000000</v>
      </c>
    </row>
    <row r="8" spans="1:42" hidden="1" x14ac:dyDescent="0.25">
      <c r="A8" t="s">
        <v>32</v>
      </c>
      <c r="B8" t="s">
        <v>33</v>
      </c>
      <c r="C8" t="s">
        <v>34</v>
      </c>
      <c r="D8" t="s">
        <v>35</v>
      </c>
      <c r="E8" t="s">
        <v>36</v>
      </c>
      <c r="F8" t="s">
        <v>57</v>
      </c>
      <c r="G8" t="s">
        <v>37</v>
      </c>
      <c r="H8" t="s">
        <v>38</v>
      </c>
      <c r="I8" t="s">
        <v>39</v>
      </c>
      <c r="J8" t="s">
        <v>40</v>
      </c>
      <c r="K8" t="s">
        <v>41</v>
      </c>
      <c r="L8" t="s">
        <v>58</v>
      </c>
      <c r="M8" t="s">
        <v>59</v>
      </c>
      <c r="N8">
        <v>7819</v>
      </c>
      <c r="O8">
        <v>7</v>
      </c>
      <c r="P8" t="str">
        <f t="shared" si="0"/>
        <v>0001134</v>
      </c>
      <c r="Q8" t="s">
        <v>60</v>
      </c>
      <c r="R8" t="str">
        <f t="shared" si="1"/>
        <v>2010101</v>
      </c>
      <c r="S8" s="66">
        <v>500000000</v>
      </c>
      <c r="T8">
        <v>0</v>
      </c>
      <c r="U8" s="66">
        <v>0</v>
      </c>
      <c r="V8" s="66">
        <v>0</v>
      </c>
      <c r="W8" s="66">
        <v>0</v>
      </c>
      <c r="X8" s="66">
        <v>500000000</v>
      </c>
      <c r="Y8" s="66">
        <v>142486777</v>
      </c>
      <c r="Z8" s="66">
        <v>142486777</v>
      </c>
      <c r="AA8" s="66">
        <v>357513223</v>
      </c>
      <c r="AB8" s="66">
        <v>142486777</v>
      </c>
      <c r="AC8" s="66">
        <v>0</v>
      </c>
      <c r="AD8" s="66">
        <v>357513223</v>
      </c>
      <c r="AE8" s="66">
        <v>136585580</v>
      </c>
      <c r="AG8">
        <v>-7144417</v>
      </c>
      <c r="AH8">
        <v>-7144417</v>
      </c>
      <c r="AI8">
        <v>28256860</v>
      </c>
      <c r="AJ8">
        <v>22355663</v>
      </c>
      <c r="AK8" s="66">
        <f t="shared" si="2"/>
        <v>0</v>
      </c>
      <c r="AL8" s="66">
        <f t="shared" si="3"/>
        <v>5901197</v>
      </c>
      <c r="AM8" s="66">
        <f t="shared" si="4"/>
        <v>0</v>
      </c>
      <c r="AN8" s="66">
        <f t="shared" si="5"/>
        <v>357513223</v>
      </c>
    </row>
    <row r="9" spans="1:42" hidden="1" x14ac:dyDescent="0.25">
      <c r="A9" t="s">
        <v>32</v>
      </c>
      <c r="B9" t="s">
        <v>33</v>
      </c>
      <c r="C9" t="s">
        <v>34</v>
      </c>
      <c r="D9" t="s">
        <v>35</v>
      </c>
      <c r="E9" t="s">
        <v>36</v>
      </c>
      <c r="F9" t="s">
        <v>57</v>
      </c>
      <c r="G9" t="s">
        <v>37</v>
      </c>
      <c r="H9" t="s">
        <v>38</v>
      </c>
      <c r="I9" t="s">
        <v>39</v>
      </c>
      <c r="J9" t="s">
        <v>40</v>
      </c>
      <c r="K9" t="s">
        <v>41</v>
      </c>
      <c r="L9" t="s">
        <v>58</v>
      </c>
      <c r="M9" t="s">
        <v>61</v>
      </c>
      <c r="N9">
        <v>7820</v>
      </c>
      <c r="O9">
        <v>8</v>
      </c>
      <c r="P9" t="str">
        <f t="shared" si="0"/>
        <v>0011390</v>
      </c>
      <c r="Q9" t="s">
        <v>62</v>
      </c>
      <c r="R9" t="str">
        <f t="shared" si="1"/>
        <v>2010101</v>
      </c>
      <c r="S9" s="66">
        <v>500000000</v>
      </c>
      <c r="T9">
        <v>0</v>
      </c>
      <c r="U9" s="66">
        <v>0</v>
      </c>
      <c r="V9" s="66">
        <v>0</v>
      </c>
      <c r="W9" s="66">
        <v>0</v>
      </c>
      <c r="X9" s="66">
        <v>500000000</v>
      </c>
      <c r="Y9" s="66">
        <v>324981419</v>
      </c>
      <c r="Z9" s="66">
        <v>324981419</v>
      </c>
      <c r="AA9" s="66">
        <v>175018581</v>
      </c>
      <c r="AB9" s="66">
        <v>324981419</v>
      </c>
      <c r="AC9" s="66">
        <v>0</v>
      </c>
      <c r="AD9" s="66">
        <v>175018581</v>
      </c>
      <c r="AE9" s="66">
        <v>324981419</v>
      </c>
      <c r="AG9">
        <v>-110242069</v>
      </c>
      <c r="AH9">
        <v>-46817895</v>
      </c>
      <c r="AI9">
        <v>81552594</v>
      </c>
      <c r="AJ9">
        <v>81552594</v>
      </c>
      <c r="AK9" s="66">
        <f t="shared" si="2"/>
        <v>0</v>
      </c>
      <c r="AL9" s="66">
        <f t="shared" si="3"/>
        <v>0</v>
      </c>
      <c r="AM9" s="66">
        <f t="shared" si="4"/>
        <v>0</v>
      </c>
      <c r="AN9" s="66">
        <f t="shared" si="5"/>
        <v>175018581</v>
      </c>
    </row>
    <row r="10" spans="1:42" hidden="1" x14ac:dyDescent="0.25">
      <c r="A10" t="s">
        <v>32</v>
      </c>
      <c r="B10" t="s">
        <v>33</v>
      </c>
      <c r="C10" t="s">
        <v>34</v>
      </c>
      <c r="D10" t="s">
        <v>35</v>
      </c>
      <c r="E10" t="s">
        <v>36</v>
      </c>
      <c r="F10" t="s">
        <v>63</v>
      </c>
      <c r="G10" t="s">
        <v>37</v>
      </c>
      <c r="H10" t="s">
        <v>38</v>
      </c>
      <c r="I10" t="s">
        <v>39</v>
      </c>
      <c r="J10" t="s">
        <v>40</v>
      </c>
      <c r="K10" t="s">
        <v>41</v>
      </c>
      <c r="L10" t="s">
        <v>64</v>
      </c>
      <c r="M10" t="s">
        <v>65</v>
      </c>
      <c r="N10">
        <v>7821</v>
      </c>
      <c r="O10">
        <v>9</v>
      </c>
      <c r="P10" t="str">
        <f t="shared" si="0"/>
        <v>0114311</v>
      </c>
      <c r="Q10" t="s">
        <v>66</v>
      </c>
      <c r="R10" t="str">
        <f t="shared" si="1"/>
        <v>2010101</v>
      </c>
      <c r="S10" s="66">
        <v>67000000</v>
      </c>
      <c r="T10">
        <v>0</v>
      </c>
      <c r="U10" s="66">
        <v>0</v>
      </c>
      <c r="V10" s="66">
        <v>0</v>
      </c>
      <c r="W10" s="66">
        <v>0</v>
      </c>
      <c r="X10" s="66">
        <v>67000000</v>
      </c>
      <c r="Y10" s="66">
        <v>55198100</v>
      </c>
      <c r="Z10" s="66">
        <v>55198100</v>
      </c>
      <c r="AA10" s="66">
        <v>11801900</v>
      </c>
      <c r="AB10" s="66">
        <v>55198100</v>
      </c>
      <c r="AC10" s="66">
        <v>0</v>
      </c>
      <c r="AD10" s="66">
        <v>11801900</v>
      </c>
      <c r="AE10" s="66">
        <v>55198100</v>
      </c>
      <c r="AG10">
        <v>4798900</v>
      </c>
      <c r="AH10">
        <v>4798900</v>
      </c>
      <c r="AI10">
        <v>4798900</v>
      </c>
      <c r="AJ10">
        <v>9483000</v>
      </c>
      <c r="AK10" s="66">
        <f t="shared" si="2"/>
        <v>0</v>
      </c>
      <c r="AL10" s="66">
        <f t="shared" si="3"/>
        <v>0</v>
      </c>
      <c r="AM10" s="66">
        <f t="shared" si="4"/>
        <v>0</v>
      </c>
      <c r="AN10" s="66">
        <f t="shared" si="5"/>
        <v>11801900</v>
      </c>
    </row>
    <row r="11" spans="1:42" hidden="1" x14ac:dyDescent="0.25">
      <c r="A11" t="s">
        <v>32</v>
      </c>
      <c r="B11" t="s">
        <v>33</v>
      </c>
      <c r="C11" t="s">
        <v>34</v>
      </c>
      <c r="D11" t="s">
        <v>35</v>
      </c>
      <c r="E11" t="s">
        <v>36</v>
      </c>
      <c r="F11" t="s">
        <v>63</v>
      </c>
      <c r="G11" t="s">
        <v>37</v>
      </c>
      <c r="H11" t="s">
        <v>38</v>
      </c>
      <c r="I11" t="s">
        <v>39</v>
      </c>
      <c r="J11" t="s">
        <v>40</v>
      </c>
      <c r="K11" t="s">
        <v>41</v>
      </c>
      <c r="L11" t="s">
        <v>64</v>
      </c>
      <c r="M11" t="s">
        <v>67</v>
      </c>
      <c r="N11">
        <v>7822</v>
      </c>
      <c r="O11">
        <v>10</v>
      </c>
      <c r="P11" t="str">
        <f t="shared" si="0"/>
        <v>0114321</v>
      </c>
      <c r="Q11" t="s">
        <v>68</v>
      </c>
      <c r="R11" t="str">
        <f t="shared" si="1"/>
        <v>2010101</v>
      </c>
      <c r="S11" s="66">
        <v>97060000</v>
      </c>
      <c r="T11">
        <v>0</v>
      </c>
      <c r="U11" s="66">
        <v>0</v>
      </c>
      <c r="V11" s="66">
        <v>0</v>
      </c>
      <c r="W11" s="66">
        <v>0</v>
      </c>
      <c r="X11" s="66">
        <v>97060000</v>
      </c>
      <c r="Y11" s="66">
        <v>82774300</v>
      </c>
      <c r="Z11" s="66">
        <v>82774300</v>
      </c>
      <c r="AA11" s="66">
        <v>14285700</v>
      </c>
      <c r="AB11" s="66">
        <v>82774300</v>
      </c>
      <c r="AC11" s="66">
        <v>0</v>
      </c>
      <c r="AD11" s="66">
        <v>14285700</v>
      </c>
      <c r="AE11" s="66">
        <v>82774300</v>
      </c>
      <c r="AG11">
        <v>7197400</v>
      </c>
      <c r="AH11">
        <v>7197400</v>
      </c>
      <c r="AI11">
        <v>7197400</v>
      </c>
      <c r="AJ11">
        <v>14222200</v>
      </c>
      <c r="AK11" s="66">
        <f t="shared" si="2"/>
        <v>0</v>
      </c>
      <c r="AL11" s="66">
        <f t="shared" si="3"/>
        <v>0</v>
      </c>
      <c r="AM11" s="66">
        <f t="shared" si="4"/>
        <v>0</v>
      </c>
      <c r="AN11" s="66">
        <f t="shared" si="5"/>
        <v>14285700</v>
      </c>
    </row>
    <row r="12" spans="1:42" hidden="1" x14ac:dyDescent="0.25">
      <c r="A12" t="s">
        <v>32</v>
      </c>
      <c r="B12" t="s">
        <v>33</v>
      </c>
      <c r="C12" t="s">
        <v>34</v>
      </c>
      <c r="D12" t="s">
        <v>35</v>
      </c>
      <c r="E12" t="s">
        <v>36</v>
      </c>
      <c r="F12" t="s">
        <v>63</v>
      </c>
      <c r="G12" t="s">
        <v>37</v>
      </c>
      <c r="H12" t="s">
        <v>38</v>
      </c>
      <c r="I12" t="s">
        <v>39</v>
      </c>
      <c r="J12" t="s">
        <v>40</v>
      </c>
      <c r="K12" t="s">
        <v>41</v>
      </c>
      <c r="L12" t="s">
        <v>64</v>
      </c>
      <c r="M12" t="s">
        <v>69</v>
      </c>
      <c r="N12">
        <v>7823</v>
      </c>
      <c r="O12">
        <v>11</v>
      </c>
      <c r="P12" t="str">
        <f t="shared" si="0"/>
        <v>0114341</v>
      </c>
      <c r="Q12" t="s">
        <v>70</v>
      </c>
      <c r="R12" t="str">
        <f t="shared" si="1"/>
        <v>2010101</v>
      </c>
      <c r="S12" s="66">
        <v>136000000</v>
      </c>
      <c r="T12">
        <v>0</v>
      </c>
      <c r="U12" s="66">
        <v>0</v>
      </c>
      <c r="V12" s="66">
        <v>0</v>
      </c>
      <c r="W12" s="66">
        <v>0</v>
      </c>
      <c r="X12" s="66">
        <v>136000000</v>
      </c>
      <c r="Y12" s="66">
        <v>110359300</v>
      </c>
      <c r="Z12" s="66">
        <v>110359300</v>
      </c>
      <c r="AA12" s="66">
        <v>25640700</v>
      </c>
      <c r="AB12" s="66">
        <v>110359300</v>
      </c>
      <c r="AC12" s="66">
        <v>0</v>
      </c>
      <c r="AD12" s="66">
        <v>25640700</v>
      </c>
      <c r="AE12" s="66">
        <v>110359300</v>
      </c>
      <c r="AG12">
        <v>9595400</v>
      </c>
      <c r="AH12">
        <v>9595400</v>
      </c>
      <c r="AI12">
        <v>9595400</v>
      </c>
      <c r="AJ12">
        <v>18961200</v>
      </c>
      <c r="AK12" s="66">
        <f t="shared" si="2"/>
        <v>0</v>
      </c>
      <c r="AL12" s="66">
        <f t="shared" si="3"/>
        <v>0</v>
      </c>
      <c r="AM12" s="66">
        <f t="shared" si="4"/>
        <v>0</v>
      </c>
      <c r="AN12" s="66">
        <f t="shared" si="5"/>
        <v>25640700</v>
      </c>
    </row>
    <row r="13" spans="1:42" hidden="1" x14ac:dyDescent="0.25">
      <c r="A13" t="s">
        <v>32</v>
      </c>
      <c r="B13" t="s">
        <v>33</v>
      </c>
      <c r="C13" t="s">
        <v>34</v>
      </c>
      <c r="D13" t="s">
        <v>35</v>
      </c>
      <c r="E13" t="s">
        <v>36</v>
      </c>
      <c r="F13" t="s">
        <v>63</v>
      </c>
      <c r="G13" t="s">
        <v>37</v>
      </c>
      <c r="H13" t="s">
        <v>38</v>
      </c>
      <c r="I13" t="s">
        <v>39</v>
      </c>
      <c r="J13" t="s">
        <v>40</v>
      </c>
      <c r="K13" t="s">
        <v>41</v>
      </c>
      <c r="L13" t="s">
        <v>64</v>
      </c>
      <c r="M13" t="s">
        <v>71</v>
      </c>
      <c r="N13">
        <v>7824</v>
      </c>
      <c r="O13">
        <v>12</v>
      </c>
      <c r="P13" t="str">
        <f t="shared" si="0"/>
        <v>1141121</v>
      </c>
      <c r="Q13" t="s">
        <v>72</v>
      </c>
      <c r="R13" t="str">
        <f t="shared" si="1"/>
        <v>2010101</v>
      </c>
      <c r="S13" s="66">
        <v>208000000</v>
      </c>
      <c r="T13">
        <v>0</v>
      </c>
      <c r="U13" s="66">
        <v>0</v>
      </c>
      <c r="V13" s="66">
        <v>0</v>
      </c>
      <c r="W13" s="66">
        <v>0</v>
      </c>
      <c r="X13" s="66">
        <v>208000000</v>
      </c>
      <c r="Y13" s="66">
        <v>166098750</v>
      </c>
      <c r="Z13" s="66">
        <v>166098750</v>
      </c>
      <c r="AA13" s="66">
        <v>41901250</v>
      </c>
      <c r="AB13" s="66">
        <v>166098750</v>
      </c>
      <c r="AC13" s="66">
        <v>0</v>
      </c>
      <c r="AD13" s="66">
        <v>41901250</v>
      </c>
      <c r="AE13" s="66">
        <v>166098750</v>
      </c>
      <c r="AG13">
        <v>13743250</v>
      </c>
      <c r="AH13">
        <v>13743250</v>
      </c>
      <c r="AI13">
        <v>13743250</v>
      </c>
      <c r="AJ13">
        <v>27666050</v>
      </c>
      <c r="AK13" s="66">
        <f t="shared" si="2"/>
        <v>0</v>
      </c>
      <c r="AL13" s="66">
        <f t="shared" si="3"/>
        <v>0</v>
      </c>
      <c r="AM13" s="66">
        <f t="shared" si="4"/>
        <v>0</v>
      </c>
      <c r="AN13" s="66">
        <f t="shared" si="5"/>
        <v>41901250</v>
      </c>
    </row>
    <row r="14" spans="1:42" hidden="1" x14ac:dyDescent="0.25">
      <c r="A14" t="s">
        <v>32</v>
      </c>
      <c r="B14" t="s">
        <v>33</v>
      </c>
      <c r="C14" t="s">
        <v>34</v>
      </c>
      <c r="D14" t="s">
        <v>35</v>
      </c>
      <c r="E14" t="s">
        <v>36</v>
      </c>
      <c r="F14" t="s">
        <v>63</v>
      </c>
      <c r="G14" t="s">
        <v>37</v>
      </c>
      <c r="H14" t="s">
        <v>38</v>
      </c>
      <c r="I14" t="s">
        <v>39</v>
      </c>
      <c r="J14" t="s">
        <v>40</v>
      </c>
      <c r="K14" t="s">
        <v>41</v>
      </c>
      <c r="L14" t="s">
        <v>64</v>
      </c>
      <c r="M14" t="s">
        <v>73</v>
      </c>
      <c r="N14">
        <v>7825</v>
      </c>
      <c r="O14">
        <v>13</v>
      </c>
      <c r="P14" t="str">
        <f t="shared" si="0"/>
        <v>1141131</v>
      </c>
      <c r="Q14" t="s">
        <v>74</v>
      </c>
      <c r="R14" t="str">
        <f t="shared" si="1"/>
        <v>2010101</v>
      </c>
      <c r="S14" s="66">
        <v>75000000</v>
      </c>
      <c r="T14">
        <v>0</v>
      </c>
      <c r="U14" s="66">
        <v>0</v>
      </c>
      <c r="V14" s="66">
        <v>0</v>
      </c>
      <c r="W14" s="66">
        <v>0</v>
      </c>
      <c r="X14" s="66">
        <v>75000000</v>
      </c>
      <c r="Y14" s="66">
        <v>62104300</v>
      </c>
      <c r="Z14" s="66">
        <v>62104300</v>
      </c>
      <c r="AA14" s="66">
        <v>12895700</v>
      </c>
      <c r="AB14" s="66">
        <v>62104300</v>
      </c>
      <c r="AC14" s="66">
        <v>0</v>
      </c>
      <c r="AD14" s="66">
        <v>12895700</v>
      </c>
      <c r="AE14" s="66">
        <v>62104300</v>
      </c>
      <c r="AG14">
        <v>5171200</v>
      </c>
      <c r="AH14">
        <v>5171200</v>
      </c>
      <c r="AI14">
        <v>5171200</v>
      </c>
      <c r="AJ14">
        <v>10356300</v>
      </c>
      <c r="AK14" s="66">
        <f t="shared" si="2"/>
        <v>0</v>
      </c>
      <c r="AL14" s="66">
        <f t="shared" si="3"/>
        <v>0</v>
      </c>
      <c r="AM14" s="66">
        <f t="shared" si="4"/>
        <v>0</v>
      </c>
      <c r="AN14" s="66">
        <f t="shared" si="5"/>
        <v>12895700</v>
      </c>
    </row>
    <row r="15" spans="1:42" hidden="1" x14ac:dyDescent="0.25">
      <c r="A15" t="s">
        <v>32</v>
      </c>
      <c r="B15" t="s">
        <v>33</v>
      </c>
      <c r="C15" t="s">
        <v>34</v>
      </c>
      <c r="D15" t="s">
        <v>35</v>
      </c>
      <c r="E15" t="s">
        <v>36</v>
      </c>
      <c r="F15" t="s">
        <v>63</v>
      </c>
      <c r="G15" t="s">
        <v>37</v>
      </c>
      <c r="H15" t="s">
        <v>38</v>
      </c>
      <c r="I15" t="s">
        <v>39</v>
      </c>
      <c r="J15" t="s">
        <v>40</v>
      </c>
      <c r="K15" t="s">
        <v>41</v>
      </c>
      <c r="L15" t="s">
        <v>64</v>
      </c>
      <c r="M15" t="s">
        <v>75</v>
      </c>
      <c r="N15">
        <v>7826</v>
      </c>
      <c r="O15">
        <v>14</v>
      </c>
      <c r="P15" t="str">
        <f t="shared" si="0"/>
        <v>1141141</v>
      </c>
      <c r="Q15" t="s">
        <v>76</v>
      </c>
      <c r="R15" t="str">
        <f t="shared" si="1"/>
        <v>2010101</v>
      </c>
      <c r="S15" s="66">
        <v>50000000</v>
      </c>
      <c r="T15">
        <v>0</v>
      </c>
      <c r="U15" s="66">
        <v>0</v>
      </c>
      <c r="V15" s="66">
        <v>0</v>
      </c>
      <c r="W15" s="66">
        <v>0</v>
      </c>
      <c r="X15" s="66">
        <v>50000000</v>
      </c>
      <c r="Y15" s="66">
        <v>0</v>
      </c>
      <c r="Z15" s="66">
        <v>0</v>
      </c>
      <c r="AA15" s="66">
        <v>50000000</v>
      </c>
      <c r="AB15" s="66">
        <v>0</v>
      </c>
      <c r="AC15" s="66">
        <v>0</v>
      </c>
      <c r="AD15" s="66">
        <v>50000000</v>
      </c>
      <c r="AE15" s="66">
        <v>0</v>
      </c>
      <c r="AG15">
        <v>0</v>
      </c>
      <c r="AH15">
        <v>0</v>
      </c>
      <c r="AI15">
        <v>0</v>
      </c>
      <c r="AJ15">
        <v>0</v>
      </c>
      <c r="AK15" s="66">
        <f t="shared" si="2"/>
        <v>0</v>
      </c>
      <c r="AL15" s="66">
        <f t="shared" si="3"/>
        <v>0</v>
      </c>
      <c r="AM15" s="66">
        <f t="shared" si="4"/>
        <v>0</v>
      </c>
      <c r="AN15" s="66">
        <f t="shared" si="5"/>
        <v>50000000</v>
      </c>
    </row>
    <row r="16" spans="1:42" hidden="1" x14ac:dyDescent="0.25">
      <c r="A16" t="s">
        <v>32</v>
      </c>
      <c r="B16" t="s">
        <v>33</v>
      </c>
      <c r="C16" t="s">
        <v>34</v>
      </c>
      <c r="D16" t="s">
        <v>35</v>
      </c>
      <c r="E16" t="s">
        <v>36</v>
      </c>
      <c r="F16" t="s">
        <v>63</v>
      </c>
      <c r="G16" t="s">
        <v>37</v>
      </c>
      <c r="H16" t="s">
        <v>38</v>
      </c>
      <c r="I16" t="s">
        <v>39</v>
      </c>
      <c r="J16" t="s">
        <v>40</v>
      </c>
      <c r="K16" t="s">
        <v>41</v>
      </c>
      <c r="L16" t="s">
        <v>64</v>
      </c>
      <c r="M16" t="s">
        <v>77</v>
      </c>
      <c r="N16">
        <v>7827</v>
      </c>
      <c r="O16">
        <v>15</v>
      </c>
      <c r="P16" t="str">
        <f t="shared" si="0"/>
        <v>1142111</v>
      </c>
      <c r="Q16" t="s">
        <v>78</v>
      </c>
      <c r="R16" t="str">
        <f t="shared" si="1"/>
        <v>2010101</v>
      </c>
      <c r="S16" s="66">
        <v>270000000</v>
      </c>
      <c r="T16">
        <v>0</v>
      </c>
      <c r="U16" s="66">
        <v>0</v>
      </c>
      <c r="V16" s="66">
        <v>0</v>
      </c>
      <c r="W16" s="66">
        <v>0</v>
      </c>
      <c r="X16" s="66">
        <v>270000000</v>
      </c>
      <c r="Y16" s="66">
        <v>224378844</v>
      </c>
      <c r="Z16" s="66">
        <v>224378844</v>
      </c>
      <c r="AA16" s="66">
        <v>45621156</v>
      </c>
      <c r="AB16" s="66">
        <v>224378844</v>
      </c>
      <c r="AC16" s="66">
        <v>0</v>
      </c>
      <c r="AD16" s="66">
        <v>45621156</v>
      </c>
      <c r="AE16" s="66">
        <v>224378844</v>
      </c>
      <c r="AG16">
        <v>19108844</v>
      </c>
      <c r="AH16">
        <v>19108844</v>
      </c>
      <c r="AI16">
        <v>19108844</v>
      </c>
      <c r="AJ16">
        <v>38351444</v>
      </c>
      <c r="AK16" s="66">
        <f t="shared" si="2"/>
        <v>0</v>
      </c>
      <c r="AL16" s="66">
        <f t="shared" si="3"/>
        <v>0</v>
      </c>
      <c r="AM16" s="66">
        <f t="shared" si="4"/>
        <v>0</v>
      </c>
      <c r="AN16" s="66">
        <f t="shared" si="5"/>
        <v>45621156</v>
      </c>
    </row>
    <row r="17" spans="1:40" hidden="1" x14ac:dyDescent="0.25">
      <c r="A17" t="s">
        <v>32</v>
      </c>
      <c r="B17" t="s">
        <v>33</v>
      </c>
      <c r="C17" t="s">
        <v>34</v>
      </c>
      <c r="D17" t="s">
        <v>35</v>
      </c>
      <c r="E17" t="s">
        <v>36</v>
      </c>
      <c r="F17" t="s">
        <v>63</v>
      </c>
      <c r="G17" t="s">
        <v>37</v>
      </c>
      <c r="H17" t="s">
        <v>38</v>
      </c>
      <c r="I17" t="s">
        <v>39</v>
      </c>
      <c r="J17" t="s">
        <v>40</v>
      </c>
      <c r="K17" t="s">
        <v>41</v>
      </c>
      <c r="L17" t="s">
        <v>64</v>
      </c>
      <c r="M17" t="s">
        <v>79</v>
      </c>
      <c r="N17">
        <v>7828</v>
      </c>
      <c r="O17">
        <v>16</v>
      </c>
      <c r="P17" t="str">
        <f t="shared" si="0"/>
        <v>1142121</v>
      </c>
      <c r="Q17" t="s">
        <v>80</v>
      </c>
      <c r="R17" t="str">
        <f t="shared" si="1"/>
        <v>2010101</v>
      </c>
      <c r="S17" s="66">
        <v>180000000</v>
      </c>
      <c r="T17">
        <v>0</v>
      </c>
      <c r="U17" s="66">
        <v>0</v>
      </c>
      <c r="V17" s="66">
        <v>0</v>
      </c>
      <c r="W17" s="66">
        <v>0</v>
      </c>
      <c r="X17" s="66">
        <v>180000000</v>
      </c>
      <c r="Y17" s="66">
        <v>150658575</v>
      </c>
      <c r="Z17" s="66">
        <v>150658575</v>
      </c>
      <c r="AA17" s="66">
        <v>29341425</v>
      </c>
      <c r="AB17" s="66">
        <v>150658575</v>
      </c>
      <c r="AC17" s="66">
        <v>0</v>
      </c>
      <c r="AD17" s="66">
        <v>29341425</v>
      </c>
      <c r="AE17" s="66">
        <v>150658575</v>
      </c>
      <c r="AG17">
        <v>13239275</v>
      </c>
      <c r="AH17">
        <v>13239275</v>
      </c>
      <c r="AI17">
        <v>13239275</v>
      </c>
      <c r="AJ17">
        <v>26480975</v>
      </c>
      <c r="AK17" s="66">
        <f t="shared" si="2"/>
        <v>0</v>
      </c>
      <c r="AL17" s="66">
        <f t="shared" si="3"/>
        <v>0</v>
      </c>
      <c r="AM17" s="66">
        <f t="shared" si="4"/>
        <v>0</v>
      </c>
      <c r="AN17" s="66">
        <f t="shared" si="5"/>
        <v>29341425</v>
      </c>
    </row>
    <row r="18" spans="1:40" hidden="1" x14ac:dyDescent="0.25">
      <c r="A18" t="s">
        <v>32</v>
      </c>
      <c r="B18" t="s">
        <v>33</v>
      </c>
      <c r="C18" t="s">
        <v>34</v>
      </c>
      <c r="D18" t="s">
        <v>35</v>
      </c>
      <c r="E18" t="s">
        <v>36</v>
      </c>
      <c r="F18" t="s">
        <v>63</v>
      </c>
      <c r="G18" t="s">
        <v>37</v>
      </c>
      <c r="H18" t="s">
        <v>38</v>
      </c>
      <c r="I18" t="s">
        <v>39</v>
      </c>
      <c r="J18" t="s">
        <v>40</v>
      </c>
      <c r="K18" t="s">
        <v>41</v>
      </c>
      <c r="L18" t="s">
        <v>64</v>
      </c>
      <c r="M18" t="s">
        <v>81</v>
      </c>
      <c r="N18">
        <v>7829</v>
      </c>
      <c r="O18">
        <v>17</v>
      </c>
      <c r="P18" t="str">
        <f t="shared" si="0"/>
        <v>1142141</v>
      </c>
      <c r="Q18" t="s">
        <v>82</v>
      </c>
      <c r="R18" t="str">
        <f t="shared" si="1"/>
        <v>2010101</v>
      </c>
      <c r="S18" s="66">
        <v>300000000</v>
      </c>
      <c r="T18">
        <v>0</v>
      </c>
      <c r="U18" s="66">
        <v>0</v>
      </c>
      <c r="V18" s="66">
        <v>0</v>
      </c>
      <c r="W18" s="66">
        <v>0</v>
      </c>
      <c r="X18" s="66">
        <v>300000000</v>
      </c>
      <c r="Y18" s="66">
        <v>294976941</v>
      </c>
      <c r="Z18" s="66">
        <v>294976941</v>
      </c>
      <c r="AA18" s="66">
        <v>5023059</v>
      </c>
      <c r="AB18" s="66">
        <v>294976941</v>
      </c>
      <c r="AC18" s="66">
        <v>0</v>
      </c>
      <c r="AD18" s="66">
        <v>5023059</v>
      </c>
      <c r="AE18" s="66">
        <v>104013792</v>
      </c>
      <c r="AG18">
        <v>294976941</v>
      </c>
      <c r="AH18">
        <v>294976941</v>
      </c>
      <c r="AI18">
        <v>294976941</v>
      </c>
      <c r="AJ18">
        <v>104013792</v>
      </c>
      <c r="AK18" s="66">
        <f t="shared" si="2"/>
        <v>0</v>
      </c>
      <c r="AL18" s="66">
        <f t="shared" si="3"/>
        <v>190963149</v>
      </c>
      <c r="AM18" s="66">
        <f t="shared" si="4"/>
        <v>0</v>
      </c>
      <c r="AN18" s="66">
        <f t="shared" si="5"/>
        <v>5023059</v>
      </c>
    </row>
    <row r="19" spans="1:40" hidden="1" x14ac:dyDescent="0.25">
      <c r="A19" t="s">
        <v>32</v>
      </c>
      <c r="B19" t="s">
        <v>33</v>
      </c>
      <c r="C19" t="s">
        <v>34</v>
      </c>
      <c r="D19" t="s">
        <v>35</v>
      </c>
      <c r="E19" t="s">
        <v>53</v>
      </c>
      <c r="F19" t="s">
        <v>83</v>
      </c>
      <c r="G19" t="s">
        <v>37</v>
      </c>
      <c r="H19" t="s">
        <v>38</v>
      </c>
      <c r="I19" t="s">
        <v>39</v>
      </c>
      <c r="J19" t="s">
        <v>40</v>
      </c>
      <c r="K19" t="s">
        <v>84</v>
      </c>
      <c r="L19" t="s">
        <v>85</v>
      </c>
      <c r="M19" t="s">
        <v>86</v>
      </c>
      <c r="N19">
        <v>7830</v>
      </c>
      <c r="O19">
        <v>18</v>
      </c>
      <c r="P19" t="str">
        <f t="shared" si="0"/>
        <v>0001212</v>
      </c>
      <c r="Q19" t="s">
        <v>87</v>
      </c>
      <c r="R19" t="str">
        <f t="shared" si="1"/>
        <v>2010101</v>
      </c>
      <c r="S19" s="66">
        <v>25990000</v>
      </c>
      <c r="T19">
        <v>0</v>
      </c>
      <c r="U19" s="66">
        <v>0</v>
      </c>
      <c r="V19" s="66">
        <v>0</v>
      </c>
      <c r="W19" s="66">
        <v>0</v>
      </c>
      <c r="X19" s="66">
        <v>25990000</v>
      </c>
      <c r="Y19" s="66">
        <v>20390926</v>
      </c>
      <c r="Z19" s="66">
        <v>20390926</v>
      </c>
      <c r="AA19" s="66">
        <v>5599074</v>
      </c>
      <c r="AB19" s="66">
        <v>20390926</v>
      </c>
      <c r="AC19" s="66">
        <v>0</v>
      </c>
      <c r="AD19" s="66">
        <v>5599074</v>
      </c>
      <c r="AE19" s="66">
        <v>20390926</v>
      </c>
      <c r="AG19">
        <v>-5599074</v>
      </c>
      <c r="AH19">
        <v>-720326</v>
      </c>
      <c r="AI19">
        <v>11623060</v>
      </c>
      <c r="AJ19">
        <v>11919490</v>
      </c>
      <c r="AK19" s="66">
        <f t="shared" si="2"/>
        <v>0</v>
      </c>
      <c r="AL19" s="66">
        <f t="shared" si="3"/>
        <v>0</v>
      </c>
      <c r="AM19" s="66">
        <f t="shared" si="4"/>
        <v>0</v>
      </c>
      <c r="AN19" s="66">
        <f t="shared" si="5"/>
        <v>5599074</v>
      </c>
    </row>
    <row r="20" spans="1:40" hidden="1" x14ac:dyDescent="0.25">
      <c r="A20" t="s">
        <v>32</v>
      </c>
      <c r="B20" t="s">
        <v>33</v>
      </c>
      <c r="C20" t="s">
        <v>34</v>
      </c>
      <c r="D20" t="s">
        <v>35</v>
      </c>
      <c r="E20" t="s">
        <v>53</v>
      </c>
      <c r="F20" t="s">
        <v>88</v>
      </c>
      <c r="G20" t="s">
        <v>37</v>
      </c>
      <c r="H20" t="s">
        <v>38</v>
      </c>
      <c r="I20" t="s">
        <v>39</v>
      </c>
      <c r="J20" t="s">
        <v>40</v>
      </c>
      <c r="K20" t="s">
        <v>84</v>
      </c>
      <c r="L20" t="s">
        <v>89</v>
      </c>
      <c r="M20" t="s">
        <v>90</v>
      </c>
      <c r="N20">
        <v>7831</v>
      </c>
      <c r="O20">
        <v>19</v>
      </c>
      <c r="P20" t="str">
        <f t="shared" si="0"/>
        <v>0001221</v>
      </c>
      <c r="Q20" t="s">
        <v>91</v>
      </c>
      <c r="R20" t="str">
        <f t="shared" si="1"/>
        <v>2010101</v>
      </c>
      <c r="S20" s="66">
        <v>41360000</v>
      </c>
      <c r="T20">
        <v>0</v>
      </c>
      <c r="U20" s="66">
        <v>0</v>
      </c>
      <c r="V20" s="66">
        <v>0</v>
      </c>
      <c r="W20" s="66">
        <v>0</v>
      </c>
      <c r="X20" s="66">
        <v>41360000</v>
      </c>
      <c r="Y20" s="66">
        <v>9000000</v>
      </c>
      <c r="Z20" s="66">
        <v>9000000</v>
      </c>
      <c r="AA20" s="66">
        <v>32360000</v>
      </c>
      <c r="AB20" s="66">
        <v>9000000</v>
      </c>
      <c r="AC20" s="66">
        <v>0</v>
      </c>
      <c r="AD20" s="66">
        <v>32360000</v>
      </c>
      <c r="AE20" s="66">
        <v>9000000</v>
      </c>
      <c r="AG20">
        <v>-21000000</v>
      </c>
      <c r="AH20">
        <v>9000000</v>
      </c>
      <c r="AI20">
        <v>9000000</v>
      </c>
      <c r="AJ20">
        <v>9000000</v>
      </c>
      <c r="AK20" s="66">
        <f t="shared" si="2"/>
        <v>0</v>
      </c>
      <c r="AL20" s="66">
        <f t="shared" si="3"/>
        <v>0</v>
      </c>
      <c r="AM20" s="66">
        <f t="shared" si="4"/>
        <v>0</v>
      </c>
      <c r="AN20" s="66">
        <f t="shared" si="5"/>
        <v>32360000</v>
      </c>
    </row>
    <row r="21" spans="1:40" hidden="1" x14ac:dyDescent="0.25">
      <c r="A21" t="s">
        <v>32</v>
      </c>
      <c r="B21" t="s">
        <v>33</v>
      </c>
      <c r="C21" t="s">
        <v>34</v>
      </c>
      <c r="D21" t="s">
        <v>35</v>
      </c>
      <c r="E21" t="s">
        <v>53</v>
      </c>
      <c r="F21" t="s">
        <v>88</v>
      </c>
      <c r="G21" t="s">
        <v>37</v>
      </c>
      <c r="H21" t="s">
        <v>38</v>
      </c>
      <c r="I21" t="s">
        <v>39</v>
      </c>
      <c r="J21" t="s">
        <v>40</v>
      </c>
      <c r="K21" t="s">
        <v>84</v>
      </c>
      <c r="L21" t="s">
        <v>89</v>
      </c>
      <c r="M21" t="s">
        <v>92</v>
      </c>
      <c r="N21">
        <v>7832</v>
      </c>
      <c r="O21">
        <v>20</v>
      </c>
      <c r="P21" t="str">
        <f t="shared" si="0"/>
        <v>0001222</v>
      </c>
      <c r="Q21" t="s">
        <v>93</v>
      </c>
      <c r="R21" t="str">
        <f t="shared" si="1"/>
        <v>2010101</v>
      </c>
      <c r="S21" s="66">
        <v>10000000</v>
      </c>
      <c r="T21">
        <v>0</v>
      </c>
      <c r="U21" s="66">
        <v>0</v>
      </c>
      <c r="V21" s="66">
        <v>0</v>
      </c>
      <c r="W21" s="66">
        <v>0</v>
      </c>
      <c r="X21" s="66">
        <v>10000000</v>
      </c>
      <c r="Y21" s="66">
        <v>3286020</v>
      </c>
      <c r="Z21" s="66">
        <v>3286020</v>
      </c>
      <c r="AA21" s="66">
        <v>6713980</v>
      </c>
      <c r="AB21" s="66">
        <v>3286020</v>
      </c>
      <c r="AC21" s="66">
        <v>0</v>
      </c>
      <c r="AD21" s="66">
        <v>6713980</v>
      </c>
      <c r="AE21" s="66">
        <v>3286020</v>
      </c>
      <c r="AG21">
        <v>-411434</v>
      </c>
      <c r="AH21">
        <v>-411434</v>
      </c>
      <c r="AI21">
        <v>0</v>
      </c>
      <c r="AJ21">
        <v>0</v>
      </c>
      <c r="AK21" s="66">
        <f t="shared" si="2"/>
        <v>0</v>
      </c>
      <c r="AL21" s="66">
        <f t="shared" si="3"/>
        <v>0</v>
      </c>
      <c r="AM21" s="66">
        <f t="shared" si="4"/>
        <v>0</v>
      </c>
      <c r="AN21" s="66">
        <f t="shared" si="5"/>
        <v>6713980</v>
      </c>
    </row>
    <row r="22" spans="1:40" hidden="1" x14ac:dyDescent="0.25">
      <c r="A22" t="s">
        <v>32</v>
      </c>
      <c r="B22" t="s">
        <v>33</v>
      </c>
      <c r="C22" t="s">
        <v>34</v>
      </c>
      <c r="D22" t="s">
        <v>35</v>
      </c>
      <c r="E22" t="s">
        <v>53</v>
      </c>
      <c r="F22" t="s">
        <v>88</v>
      </c>
      <c r="G22" t="s">
        <v>37</v>
      </c>
      <c r="H22" t="s">
        <v>38</v>
      </c>
      <c r="I22" t="s">
        <v>39</v>
      </c>
      <c r="J22" t="s">
        <v>40</v>
      </c>
      <c r="K22" t="s">
        <v>84</v>
      </c>
      <c r="L22" t="s">
        <v>89</v>
      </c>
      <c r="M22" t="s">
        <v>94</v>
      </c>
      <c r="N22">
        <v>7833</v>
      </c>
      <c r="O22">
        <v>21</v>
      </c>
      <c r="P22" t="str">
        <f t="shared" si="0"/>
        <v>0001224</v>
      </c>
      <c r="Q22" t="s">
        <v>95</v>
      </c>
      <c r="R22" t="str">
        <f t="shared" si="1"/>
        <v>2010101</v>
      </c>
      <c r="S22" s="66">
        <v>2000000</v>
      </c>
      <c r="T22">
        <v>0</v>
      </c>
      <c r="U22" s="66">
        <v>0</v>
      </c>
      <c r="V22" s="66">
        <v>0</v>
      </c>
      <c r="W22" s="66">
        <v>0</v>
      </c>
      <c r="X22" s="66">
        <v>2000000</v>
      </c>
      <c r="Y22" s="66">
        <v>0</v>
      </c>
      <c r="Z22" s="66">
        <v>0</v>
      </c>
      <c r="AA22" s="66">
        <v>2000000</v>
      </c>
      <c r="AB22" s="66">
        <v>0</v>
      </c>
      <c r="AC22" s="66">
        <v>0</v>
      </c>
      <c r="AD22" s="66">
        <v>2000000</v>
      </c>
      <c r="AE22" s="66">
        <v>0</v>
      </c>
      <c r="AG22">
        <v>0</v>
      </c>
      <c r="AH22">
        <v>0</v>
      </c>
      <c r="AI22">
        <v>0</v>
      </c>
      <c r="AJ22">
        <v>0</v>
      </c>
      <c r="AK22" s="66">
        <f t="shared" si="2"/>
        <v>0</v>
      </c>
      <c r="AL22" s="66">
        <f t="shared" si="3"/>
        <v>0</v>
      </c>
      <c r="AM22" s="66">
        <f t="shared" si="4"/>
        <v>0</v>
      </c>
      <c r="AN22" s="66">
        <f t="shared" si="5"/>
        <v>2000000</v>
      </c>
    </row>
    <row r="23" spans="1:40" hidden="1" x14ac:dyDescent="0.25">
      <c r="A23" t="s">
        <v>32</v>
      </c>
      <c r="B23" t="s">
        <v>33</v>
      </c>
      <c r="C23" t="s">
        <v>34</v>
      </c>
      <c r="D23" t="s">
        <v>35</v>
      </c>
      <c r="E23" t="s">
        <v>53</v>
      </c>
      <c r="F23" t="s">
        <v>88</v>
      </c>
      <c r="G23" t="s">
        <v>37</v>
      </c>
      <c r="H23" t="s">
        <v>38</v>
      </c>
      <c r="I23" t="s">
        <v>39</v>
      </c>
      <c r="J23" t="s">
        <v>40</v>
      </c>
      <c r="K23" t="s">
        <v>84</v>
      </c>
      <c r="L23" t="s">
        <v>89</v>
      </c>
      <c r="M23" t="s">
        <v>96</v>
      </c>
      <c r="N23">
        <v>7834</v>
      </c>
      <c r="O23">
        <v>22</v>
      </c>
      <c r="P23" t="str">
        <f t="shared" si="0"/>
        <v>0012211</v>
      </c>
      <c r="Q23" t="s">
        <v>97</v>
      </c>
      <c r="R23" t="str">
        <f t="shared" si="1"/>
        <v>2010101</v>
      </c>
      <c r="S23" s="66">
        <v>120200000</v>
      </c>
      <c r="T23">
        <v>0</v>
      </c>
      <c r="U23" s="66">
        <v>0</v>
      </c>
      <c r="V23" s="66">
        <v>80000000</v>
      </c>
      <c r="W23" s="66">
        <v>0</v>
      </c>
      <c r="X23" s="66">
        <v>200200000</v>
      </c>
      <c r="Y23" s="66">
        <v>100844185</v>
      </c>
      <c r="Z23" s="66">
        <v>100844185</v>
      </c>
      <c r="AA23" s="66">
        <v>99355815</v>
      </c>
      <c r="AB23" s="66">
        <v>100844185</v>
      </c>
      <c r="AC23" s="66">
        <v>0</v>
      </c>
      <c r="AD23" s="66">
        <v>99355815</v>
      </c>
      <c r="AE23" s="66">
        <v>94615835</v>
      </c>
      <c r="AG23">
        <v>-87819547</v>
      </c>
      <c r="AH23">
        <v>-6007057</v>
      </c>
      <c r="AI23">
        <v>18345101</v>
      </c>
      <c r="AJ23">
        <v>16130647</v>
      </c>
      <c r="AK23" s="66">
        <f t="shared" si="2"/>
        <v>0</v>
      </c>
      <c r="AL23" s="66">
        <f t="shared" si="3"/>
        <v>6228350</v>
      </c>
      <c r="AM23" s="66">
        <f t="shared" si="4"/>
        <v>0</v>
      </c>
      <c r="AN23" s="66">
        <f t="shared" si="5"/>
        <v>99355815</v>
      </c>
    </row>
    <row r="24" spans="1:40" hidden="1" x14ac:dyDescent="0.25">
      <c r="A24" t="s">
        <v>32</v>
      </c>
      <c r="B24" t="s">
        <v>33</v>
      </c>
      <c r="C24" t="s">
        <v>34</v>
      </c>
      <c r="D24" t="s">
        <v>35</v>
      </c>
      <c r="E24" t="s">
        <v>53</v>
      </c>
      <c r="F24" t="s">
        <v>88</v>
      </c>
      <c r="G24" t="s">
        <v>37</v>
      </c>
      <c r="H24" t="s">
        <v>38</v>
      </c>
      <c r="I24" t="s">
        <v>39</v>
      </c>
      <c r="J24" t="s">
        <v>40</v>
      </c>
      <c r="K24" t="s">
        <v>84</v>
      </c>
      <c r="L24" t="s">
        <v>89</v>
      </c>
      <c r="M24" t="s">
        <v>98</v>
      </c>
      <c r="N24">
        <v>7835</v>
      </c>
      <c r="O24">
        <v>23</v>
      </c>
      <c r="P24" t="str">
        <f t="shared" si="0"/>
        <v>0012231</v>
      </c>
      <c r="Q24" t="s">
        <v>99</v>
      </c>
      <c r="R24" t="str">
        <f t="shared" si="1"/>
        <v>2010101</v>
      </c>
      <c r="S24" s="66">
        <v>170000000</v>
      </c>
      <c r="T24">
        <v>0</v>
      </c>
      <c r="U24" s="66">
        <v>0</v>
      </c>
      <c r="V24" s="66">
        <v>0</v>
      </c>
      <c r="W24" s="66">
        <v>0</v>
      </c>
      <c r="X24" s="66">
        <v>170000000</v>
      </c>
      <c r="Y24" s="66">
        <v>169992766</v>
      </c>
      <c r="Z24" s="66">
        <v>169992766</v>
      </c>
      <c r="AA24" s="66">
        <v>7234</v>
      </c>
      <c r="AB24" s="66">
        <v>169992766</v>
      </c>
      <c r="AC24" s="66">
        <v>0</v>
      </c>
      <c r="AD24" s="66">
        <v>7234</v>
      </c>
      <c r="AE24" s="66">
        <v>169992766</v>
      </c>
      <c r="AG24">
        <v>-1</v>
      </c>
      <c r="AH24">
        <v>-1</v>
      </c>
      <c r="AI24">
        <v>0</v>
      </c>
      <c r="AJ24">
        <v>0</v>
      </c>
      <c r="AK24" s="66">
        <f t="shared" si="2"/>
        <v>0</v>
      </c>
      <c r="AL24" s="66">
        <f t="shared" si="3"/>
        <v>0</v>
      </c>
      <c r="AM24" s="66">
        <f t="shared" si="4"/>
        <v>0</v>
      </c>
      <c r="AN24" s="66">
        <f t="shared" si="5"/>
        <v>7234</v>
      </c>
    </row>
    <row r="25" spans="1:40" hidden="1" x14ac:dyDescent="0.25">
      <c r="A25" t="s">
        <v>32</v>
      </c>
      <c r="B25" t="s">
        <v>33</v>
      </c>
      <c r="C25" t="s">
        <v>34</v>
      </c>
      <c r="D25" t="s">
        <v>35</v>
      </c>
      <c r="E25" t="s">
        <v>53</v>
      </c>
      <c r="F25" t="s">
        <v>88</v>
      </c>
      <c r="G25" t="s">
        <v>37</v>
      </c>
      <c r="H25" t="s">
        <v>38</v>
      </c>
      <c r="I25" t="s">
        <v>39</v>
      </c>
      <c r="J25" t="s">
        <v>40</v>
      </c>
      <c r="K25" t="s">
        <v>84</v>
      </c>
      <c r="L25" t="s">
        <v>89</v>
      </c>
      <c r="M25" t="s">
        <v>100</v>
      </c>
      <c r="N25">
        <v>7836</v>
      </c>
      <c r="O25">
        <v>24</v>
      </c>
      <c r="P25" t="str">
        <f t="shared" si="0"/>
        <v>0012234</v>
      </c>
      <c r="Q25" t="s">
        <v>101</v>
      </c>
      <c r="R25" t="str">
        <f t="shared" si="1"/>
        <v>2010101</v>
      </c>
      <c r="S25" s="66">
        <v>125000000</v>
      </c>
      <c r="T25">
        <v>0</v>
      </c>
      <c r="U25" s="66">
        <v>0</v>
      </c>
      <c r="V25" s="66">
        <v>0</v>
      </c>
      <c r="W25" s="66">
        <v>50000000</v>
      </c>
      <c r="X25" s="66">
        <v>75000000</v>
      </c>
      <c r="Y25" s="66">
        <v>68307211</v>
      </c>
      <c r="Z25" s="66">
        <v>68307211</v>
      </c>
      <c r="AA25" s="66">
        <v>6692789</v>
      </c>
      <c r="AB25" s="66">
        <v>68307211</v>
      </c>
      <c r="AC25" s="66">
        <v>0</v>
      </c>
      <c r="AD25" s="66">
        <v>6692789</v>
      </c>
      <c r="AE25" s="66">
        <v>68307211</v>
      </c>
      <c r="AG25">
        <v>0</v>
      </c>
      <c r="AH25">
        <v>0</v>
      </c>
      <c r="AI25">
        <v>0</v>
      </c>
      <c r="AJ25">
        <v>0</v>
      </c>
      <c r="AK25" s="66">
        <f t="shared" si="2"/>
        <v>0</v>
      </c>
      <c r="AL25" s="66">
        <f t="shared" si="3"/>
        <v>0</v>
      </c>
      <c r="AM25" s="66">
        <f t="shared" si="4"/>
        <v>0</v>
      </c>
      <c r="AN25" s="66">
        <f t="shared" si="5"/>
        <v>6692789</v>
      </c>
    </row>
    <row r="26" spans="1:40" hidden="1" x14ac:dyDescent="0.25">
      <c r="A26" t="s">
        <v>32</v>
      </c>
      <c r="B26" t="s">
        <v>33</v>
      </c>
      <c r="C26" t="s">
        <v>34</v>
      </c>
      <c r="D26" t="s">
        <v>35</v>
      </c>
      <c r="E26" t="s">
        <v>53</v>
      </c>
      <c r="F26" t="s">
        <v>88</v>
      </c>
      <c r="G26" t="s">
        <v>37</v>
      </c>
      <c r="H26" t="s">
        <v>38</v>
      </c>
      <c r="I26" t="s">
        <v>39</v>
      </c>
      <c r="J26" t="s">
        <v>40</v>
      </c>
      <c r="K26" t="s">
        <v>84</v>
      </c>
      <c r="L26" t="s">
        <v>89</v>
      </c>
      <c r="M26" t="s">
        <v>102</v>
      </c>
      <c r="N26">
        <v>7837</v>
      </c>
      <c r="O26">
        <v>25</v>
      </c>
      <c r="P26" t="str">
        <f t="shared" si="0"/>
        <v>0012261</v>
      </c>
      <c r="Q26" t="s">
        <v>103</v>
      </c>
      <c r="R26" t="str">
        <f t="shared" si="1"/>
        <v>2010101</v>
      </c>
      <c r="S26" s="66">
        <v>103000000</v>
      </c>
      <c r="T26">
        <v>0</v>
      </c>
      <c r="U26" s="66">
        <v>0</v>
      </c>
      <c r="V26" s="66">
        <v>0</v>
      </c>
      <c r="W26" s="66">
        <v>0</v>
      </c>
      <c r="X26" s="66">
        <v>103000000</v>
      </c>
      <c r="Y26" s="66">
        <v>88871673</v>
      </c>
      <c r="Z26" s="66">
        <v>88871673</v>
      </c>
      <c r="AA26" s="66">
        <v>14128327</v>
      </c>
      <c r="AB26" s="66">
        <v>88871673</v>
      </c>
      <c r="AC26" s="66">
        <v>0</v>
      </c>
      <c r="AD26" s="66">
        <v>14128327</v>
      </c>
      <c r="AE26" s="66">
        <v>88871673</v>
      </c>
      <c r="AG26">
        <v>-14128327</v>
      </c>
      <c r="AH26">
        <v>-14128327</v>
      </c>
      <c r="AI26">
        <v>7489152</v>
      </c>
      <c r="AJ26">
        <v>14978304</v>
      </c>
      <c r="AK26" s="66">
        <f t="shared" si="2"/>
        <v>0</v>
      </c>
      <c r="AL26" s="66">
        <f t="shared" si="3"/>
        <v>0</v>
      </c>
      <c r="AM26" s="66">
        <f t="shared" si="4"/>
        <v>0</v>
      </c>
      <c r="AN26" s="66">
        <f t="shared" si="5"/>
        <v>14128327</v>
      </c>
    </row>
    <row r="27" spans="1:40" hidden="1" x14ac:dyDescent="0.25">
      <c r="A27" t="s">
        <v>32</v>
      </c>
      <c r="B27" t="s">
        <v>33</v>
      </c>
      <c r="C27" t="s">
        <v>34</v>
      </c>
      <c r="D27" t="s">
        <v>35</v>
      </c>
      <c r="E27" t="s">
        <v>53</v>
      </c>
      <c r="F27" t="s">
        <v>88</v>
      </c>
      <c r="G27" t="s">
        <v>37</v>
      </c>
      <c r="H27" t="s">
        <v>38</v>
      </c>
      <c r="I27" t="s">
        <v>39</v>
      </c>
      <c r="J27" t="s">
        <v>40</v>
      </c>
      <c r="K27" t="s">
        <v>84</v>
      </c>
      <c r="L27" t="s">
        <v>89</v>
      </c>
      <c r="M27" t="s">
        <v>104</v>
      </c>
      <c r="N27">
        <v>7838</v>
      </c>
      <c r="O27">
        <v>26</v>
      </c>
      <c r="P27" t="str">
        <f t="shared" si="0"/>
        <v>0012262</v>
      </c>
      <c r="Q27" t="s">
        <v>105</v>
      </c>
      <c r="R27" t="str">
        <f t="shared" si="1"/>
        <v>2010101</v>
      </c>
      <c r="S27" s="66">
        <v>35000000</v>
      </c>
      <c r="T27">
        <v>0</v>
      </c>
      <c r="U27" s="66">
        <v>0</v>
      </c>
      <c r="V27" s="66">
        <v>0</v>
      </c>
      <c r="W27" s="66">
        <v>0</v>
      </c>
      <c r="X27" s="66">
        <v>35000000</v>
      </c>
      <c r="Y27" s="66">
        <v>23935982</v>
      </c>
      <c r="Z27" s="66">
        <v>23935982</v>
      </c>
      <c r="AA27" s="66">
        <v>11064018</v>
      </c>
      <c r="AB27" s="66">
        <v>23935982</v>
      </c>
      <c r="AC27" s="66">
        <v>0</v>
      </c>
      <c r="AD27" s="66">
        <v>11064018</v>
      </c>
      <c r="AE27" s="66">
        <v>21919940</v>
      </c>
      <c r="AG27">
        <v>-11064018</v>
      </c>
      <c r="AH27">
        <v>-6064018</v>
      </c>
      <c r="AI27">
        <v>2135930</v>
      </c>
      <c r="AJ27">
        <v>2037929</v>
      </c>
      <c r="AK27" s="66">
        <f t="shared" si="2"/>
        <v>0</v>
      </c>
      <c r="AL27" s="66">
        <f t="shared" si="3"/>
        <v>2016042</v>
      </c>
      <c r="AM27" s="66">
        <f t="shared" si="4"/>
        <v>0</v>
      </c>
      <c r="AN27" s="66">
        <f t="shared" si="5"/>
        <v>11064018</v>
      </c>
    </row>
    <row r="28" spans="1:40" hidden="1" x14ac:dyDescent="0.25">
      <c r="A28" t="s">
        <v>32</v>
      </c>
      <c r="B28" t="s">
        <v>33</v>
      </c>
      <c r="C28" t="s">
        <v>34</v>
      </c>
      <c r="D28" t="s">
        <v>35</v>
      </c>
      <c r="E28" t="s">
        <v>53</v>
      </c>
      <c r="F28" t="s">
        <v>88</v>
      </c>
      <c r="G28" t="s">
        <v>37</v>
      </c>
      <c r="H28" t="s">
        <v>38</v>
      </c>
      <c r="I28" t="s">
        <v>39</v>
      </c>
      <c r="J28" t="s">
        <v>40</v>
      </c>
      <c r="K28" t="s">
        <v>84</v>
      </c>
      <c r="L28" t="s">
        <v>89</v>
      </c>
      <c r="M28" t="s">
        <v>106</v>
      </c>
      <c r="N28">
        <v>7839</v>
      </c>
      <c r="O28">
        <v>27</v>
      </c>
      <c r="P28" t="str">
        <f t="shared" si="0"/>
        <v>0012263</v>
      </c>
      <c r="Q28" t="s">
        <v>107</v>
      </c>
      <c r="R28" t="str">
        <f t="shared" si="1"/>
        <v>2010101</v>
      </c>
      <c r="S28" s="66">
        <v>27000000</v>
      </c>
      <c r="T28">
        <v>0</v>
      </c>
      <c r="U28" s="66">
        <v>0</v>
      </c>
      <c r="V28" s="66">
        <v>0</v>
      </c>
      <c r="W28" s="66">
        <v>0</v>
      </c>
      <c r="X28" s="66">
        <v>27000000</v>
      </c>
      <c r="Y28" s="66">
        <v>7532961</v>
      </c>
      <c r="Z28" s="66">
        <v>7532961</v>
      </c>
      <c r="AA28" s="66">
        <v>19467039</v>
      </c>
      <c r="AB28" s="66">
        <v>7532961</v>
      </c>
      <c r="AC28" s="66">
        <v>0</v>
      </c>
      <c r="AD28" s="66">
        <v>19467039</v>
      </c>
      <c r="AE28" s="66">
        <v>7532961</v>
      </c>
      <c r="AG28">
        <v>-19467039</v>
      </c>
      <c r="AH28">
        <v>-19467039</v>
      </c>
      <c r="AI28">
        <v>766399</v>
      </c>
      <c r="AJ28">
        <v>1429031</v>
      </c>
      <c r="AK28" s="66">
        <f t="shared" si="2"/>
        <v>0</v>
      </c>
      <c r="AL28" s="66">
        <f t="shared" si="3"/>
        <v>0</v>
      </c>
      <c r="AM28" s="66">
        <f t="shared" si="4"/>
        <v>0</v>
      </c>
      <c r="AN28" s="66">
        <f t="shared" si="5"/>
        <v>19467039</v>
      </c>
    </row>
    <row r="29" spans="1:40" hidden="1" x14ac:dyDescent="0.25">
      <c r="A29" t="s">
        <v>32</v>
      </c>
      <c r="B29" t="s">
        <v>33</v>
      </c>
      <c r="C29" t="s">
        <v>34</v>
      </c>
      <c r="D29" t="s">
        <v>35</v>
      </c>
      <c r="E29" t="s">
        <v>53</v>
      </c>
      <c r="F29" t="s">
        <v>88</v>
      </c>
      <c r="G29" t="s">
        <v>37</v>
      </c>
      <c r="H29" t="s">
        <v>38</v>
      </c>
      <c r="I29" t="s">
        <v>39</v>
      </c>
      <c r="J29" t="s">
        <v>40</v>
      </c>
      <c r="K29" t="s">
        <v>84</v>
      </c>
      <c r="L29" t="s">
        <v>89</v>
      </c>
      <c r="M29" t="s">
        <v>108</v>
      </c>
      <c r="N29">
        <v>7840</v>
      </c>
      <c r="O29">
        <v>28</v>
      </c>
      <c r="P29" t="str">
        <f t="shared" si="0"/>
        <v>0012281</v>
      </c>
      <c r="Q29" t="s">
        <v>109</v>
      </c>
      <c r="R29" t="str">
        <f t="shared" si="1"/>
        <v>2010101</v>
      </c>
      <c r="S29" s="66">
        <v>70000000</v>
      </c>
      <c r="T29">
        <v>0</v>
      </c>
      <c r="U29" s="66">
        <v>0</v>
      </c>
      <c r="V29" s="66">
        <v>0</v>
      </c>
      <c r="W29" s="66">
        <v>30000000</v>
      </c>
      <c r="X29" s="66">
        <v>40000000</v>
      </c>
      <c r="Y29" s="66">
        <v>25503703</v>
      </c>
      <c r="Z29" s="66">
        <v>25503703</v>
      </c>
      <c r="AA29" s="66">
        <v>14496297</v>
      </c>
      <c r="AB29" s="66">
        <v>25503703</v>
      </c>
      <c r="AC29" s="66">
        <v>0</v>
      </c>
      <c r="AD29" s="66">
        <v>14496297</v>
      </c>
      <c r="AE29" s="66">
        <v>25503703</v>
      </c>
      <c r="AG29">
        <v>194275</v>
      </c>
      <c r="AH29">
        <v>1720375</v>
      </c>
      <c r="AI29">
        <v>2023625</v>
      </c>
      <c r="AJ29">
        <v>2023625</v>
      </c>
      <c r="AK29" s="66">
        <f t="shared" si="2"/>
        <v>0</v>
      </c>
      <c r="AL29" s="66">
        <f t="shared" si="3"/>
        <v>0</v>
      </c>
      <c r="AM29" s="66">
        <f t="shared" si="4"/>
        <v>0</v>
      </c>
      <c r="AN29" s="66">
        <f t="shared" si="5"/>
        <v>14496297</v>
      </c>
    </row>
    <row r="30" spans="1:40" hidden="1" x14ac:dyDescent="0.25">
      <c r="A30" t="s">
        <v>32</v>
      </c>
      <c r="B30" t="s">
        <v>33</v>
      </c>
      <c r="C30" t="s">
        <v>34</v>
      </c>
      <c r="D30" t="s">
        <v>35</v>
      </c>
      <c r="E30" t="s">
        <v>53</v>
      </c>
      <c r="F30" t="s">
        <v>88</v>
      </c>
      <c r="G30" t="s">
        <v>37</v>
      </c>
      <c r="H30" t="s">
        <v>38</v>
      </c>
      <c r="I30" t="s">
        <v>39</v>
      </c>
      <c r="J30" t="s">
        <v>40</v>
      </c>
      <c r="K30" t="s">
        <v>84</v>
      </c>
      <c r="L30" t="s">
        <v>89</v>
      </c>
      <c r="M30" t="s">
        <v>110</v>
      </c>
      <c r="N30">
        <v>7841</v>
      </c>
      <c r="O30">
        <v>29</v>
      </c>
      <c r="P30" t="str">
        <f t="shared" si="0"/>
        <v>0012290</v>
      </c>
      <c r="Q30" t="s">
        <v>111</v>
      </c>
      <c r="R30" t="str">
        <f t="shared" si="1"/>
        <v>2010101</v>
      </c>
      <c r="S30" s="66">
        <v>80000000</v>
      </c>
      <c r="T30">
        <v>0</v>
      </c>
      <c r="U30" s="66">
        <v>0</v>
      </c>
      <c r="V30" s="66">
        <v>0</v>
      </c>
      <c r="W30" s="66">
        <v>4992715</v>
      </c>
      <c r="X30" s="66">
        <v>75007285</v>
      </c>
      <c r="Y30" s="66">
        <v>51680422</v>
      </c>
      <c r="Z30" s="66">
        <v>51680422</v>
      </c>
      <c r="AA30" s="66">
        <v>23326863</v>
      </c>
      <c r="AB30" s="66">
        <v>51680422</v>
      </c>
      <c r="AC30" s="66">
        <v>0</v>
      </c>
      <c r="AD30" s="66">
        <v>23326863</v>
      </c>
      <c r="AE30" s="66">
        <v>47206534</v>
      </c>
      <c r="AG30">
        <v>-22375980</v>
      </c>
      <c r="AH30">
        <v>-22375980</v>
      </c>
      <c r="AI30">
        <v>17943911</v>
      </c>
      <c r="AJ30">
        <v>17454695</v>
      </c>
      <c r="AK30" s="66">
        <f t="shared" si="2"/>
        <v>0</v>
      </c>
      <c r="AL30" s="66">
        <f t="shared" si="3"/>
        <v>4473888</v>
      </c>
      <c r="AM30" s="66">
        <f t="shared" si="4"/>
        <v>0</v>
      </c>
      <c r="AN30" s="66">
        <f t="shared" si="5"/>
        <v>23326863</v>
      </c>
    </row>
    <row r="31" spans="1:40" hidden="1" x14ac:dyDescent="0.25">
      <c r="A31" t="s">
        <v>32</v>
      </c>
      <c r="B31" t="s">
        <v>33</v>
      </c>
      <c r="C31" t="s">
        <v>34</v>
      </c>
      <c r="D31" t="s">
        <v>35</v>
      </c>
      <c r="E31" t="s">
        <v>53</v>
      </c>
      <c r="F31" t="s">
        <v>88</v>
      </c>
      <c r="G31" t="s">
        <v>37</v>
      </c>
      <c r="H31" t="s">
        <v>38</v>
      </c>
      <c r="I31" t="s">
        <v>39</v>
      </c>
      <c r="J31" t="s">
        <v>40</v>
      </c>
      <c r="K31" t="s">
        <v>84</v>
      </c>
      <c r="L31" t="s">
        <v>89</v>
      </c>
      <c r="M31" t="s">
        <v>112</v>
      </c>
      <c r="N31">
        <v>7842</v>
      </c>
      <c r="O31">
        <v>30</v>
      </c>
      <c r="P31" t="str">
        <f t="shared" si="0"/>
        <v>0122125</v>
      </c>
      <c r="Q31" t="s">
        <v>113</v>
      </c>
      <c r="R31" t="str">
        <f t="shared" si="1"/>
        <v>2010101</v>
      </c>
      <c r="S31" s="66">
        <v>3500000</v>
      </c>
      <c r="T31">
        <v>0</v>
      </c>
      <c r="U31" s="66">
        <v>0</v>
      </c>
      <c r="V31" s="66">
        <v>0</v>
      </c>
      <c r="W31" s="66">
        <v>0</v>
      </c>
      <c r="X31" s="66">
        <v>3500000</v>
      </c>
      <c r="Y31" s="66">
        <v>2897909</v>
      </c>
      <c r="Z31" s="66">
        <v>2897909</v>
      </c>
      <c r="AA31" s="66">
        <v>602091</v>
      </c>
      <c r="AB31" s="66">
        <v>2897909</v>
      </c>
      <c r="AC31" s="66">
        <v>0</v>
      </c>
      <c r="AD31" s="66">
        <v>602091</v>
      </c>
      <c r="AE31" s="66">
        <v>2897909</v>
      </c>
      <c r="AG31">
        <v>-602091</v>
      </c>
      <c r="AH31">
        <v>-602091</v>
      </c>
      <c r="AI31">
        <v>349841</v>
      </c>
      <c r="AJ31">
        <v>349841</v>
      </c>
      <c r="AK31" s="66">
        <f t="shared" si="2"/>
        <v>0</v>
      </c>
      <c r="AL31" s="66">
        <f t="shared" si="3"/>
        <v>0</v>
      </c>
      <c r="AM31" s="66">
        <f t="shared" si="4"/>
        <v>0</v>
      </c>
      <c r="AN31" s="66">
        <f t="shared" si="5"/>
        <v>602091</v>
      </c>
    </row>
    <row r="32" spans="1:40" hidden="1" x14ac:dyDescent="0.25">
      <c r="A32" t="s">
        <v>32</v>
      </c>
      <c r="B32" t="s">
        <v>33</v>
      </c>
      <c r="C32" t="s">
        <v>34</v>
      </c>
      <c r="D32" t="s">
        <v>35</v>
      </c>
      <c r="E32" t="s">
        <v>53</v>
      </c>
      <c r="F32" t="s">
        <v>114</v>
      </c>
      <c r="G32" t="s">
        <v>37</v>
      </c>
      <c r="H32" t="s">
        <v>38</v>
      </c>
      <c r="I32" t="s">
        <v>39</v>
      </c>
      <c r="J32" t="s">
        <v>40</v>
      </c>
      <c r="K32" t="s">
        <v>84</v>
      </c>
      <c r="L32" t="s">
        <v>115</v>
      </c>
      <c r="M32" t="s">
        <v>116</v>
      </c>
      <c r="N32">
        <v>7843</v>
      </c>
      <c r="O32">
        <v>31</v>
      </c>
      <c r="P32" t="str">
        <f t="shared" si="0"/>
        <v>0000124</v>
      </c>
      <c r="Q32" t="s">
        <v>117</v>
      </c>
      <c r="R32" t="str">
        <f t="shared" si="1"/>
        <v>2010101</v>
      </c>
      <c r="S32" s="66">
        <v>62040000</v>
      </c>
      <c r="T32">
        <v>0</v>
      </c>
      <c r="U32" s="66">
        <v>0</v>
      </c>
      <c r="V32" s="66">
        <v>0</v>
      </c>
      <c r="W32" s="66">
        <v>0</v>
      </c>
      <c r="X32" s="66">
        <v>62040000</v>
      </c>
      <c r="Y32" s="66">
        <v>40217745</v>
      </c>
      <c r="Z32" s="66">
        <v>40217745</v>
      </c>
      <c r="AA32" s="66">
        <v>21822255</v>
      </c>
      <c r="AB32" s="66">
        <v>40217745</v>
      </c>
      <c r="AC32" s="66">
        <v>0</v>
      </c>
      <c r="AD32" s="66">
        <v>21822255</v>
      </c>
      <c r="AE32" s="66">
        <v>40217745</v>
      </c>
      <c r="AG32">
        <v>-14792149</v>
      </c>
      <c r="AH32">
        <v>-7322929</v>
      </c>
      <c r="AI32">
        <v>26909665</v>
      </c>
      <c r="AJ32">
        <v>27408695</v>
      </c>
      <c r="AK32" s="66">
        <f t="shared" si="2"/>
        <v>0</v>
      </c>
      <c r="AL32" s="66">
        <f t="shared" si="3"/>
        <v>0</v>
      </c>
      <c r="AM32" s="66">
        <f t="shared" si="4"/>
        <v>0</v>
      </c>
      <c r="AN32" s="66">
        <f t="shared" si="5"/>
        <v>21822255</v>
      </c>
    </row>
    <row r="33" spans="1:40" hidden="1" x14ac:dyDescent="0.25">
      <c r="A33" t="s">
        <v>32</v>
      </c>
      <c r="B33" t="s">
        <v>33</v>
      </c>
      <c r="C33" t="s">
        <v>34</v>
      </c>
      <c r="D33" t="s">
        <v>35</v>
      </c>
      <c r="E33" t="s">
        <v>53</v>
      </c>
      <c r="F33" t="s">
        <v>118</v>
      </c>
      <c r="G33" t="s">
        <v>37</v>
      </c>
      <c r="H33" t="s">
        <v>38</v>
      </c>
      <c r="I33" t="s">
        <v>39</v>
      </c>
      <c r="J33" t="s">
        <v>40</v>
      </c>
      <c r="K33" t="s">
        <v>84</v>
      </c>
      <c r="L33" t="s">
        <v>119</v>
      </c>
      <c r="M33" t="s">
        <v>120</v>
      </c>
      <c r="N33">
        <v>7844</v>
      </c>
      <c r="O33">
        <v>32</v>
      </c>
      <c r="P33" t="str">
        <f t="shared" si="0"/>
        <v>0001290</v>
      </c>
      <c r="Q33" t="s">
        <v>121</v>
      </c>
      <c r="R33" t="str">
        <f t="shared" si="1"/>
        <v>2010101</v>
      </c>
      <c r="S33" s="66">
        <v>68637298</v>
      </c>
      <c r="T33">
        <v>0</v>
      </c>
      <c r="U33" s="66">
        <v>0</v>
      </c>
      <c r="V33" s="66">
        <v>0</v>
      </c>
      <c r="W33" s="66">
        <v>0</v>
      </c>
      <c r="X33" s="66">
        <v>68637298</v>
      </c>
      <c r="Y33" s="66">
        <v>25397246</v>
      </c>
      <c r="Z33" s="66">
        <v>25397246</v>
      </c>
      <c r="AA33" s="66">
        <v>43240052</v>
      </c>
      <c r="AB33" s="66">
        <v>25397246</v>
      </c>
      <c r="AC33" s="66">
        <v>0</v>
      </c>
      <c r="AD33" s="66">
        <v>43240052</v>
      </c>
      <c r="AE33" s="66">
        <v>25076715</v>
      </c>
      <c r="AG33">
        <v>-16179923</v>
      </c>
      <c r="AH33">
        <v>6946877</v>
      </c>
      <c r="AI33">
        <v>20261223</v>
      </c>
      <c r="AJ33">
        <v>20439557</v>
      </c>
      <c r="AK33" s="66">
        <f t="shared" si="2"/>
        <v>0</v>
      </c>
      <c r="AL33" s="66">
        <f t="shared" si="3"/>
        <v>320531</v>
      </c>
      <c r="AM33" s="66">
        <f t="shared" si="4"/>
        <v>0</v>
      </c>
      <c r="AN33" s="66">
        <f t="shared" si="5"/>
        <v>43240052</v>
      </c>
    </row>
    <row r="34" spans="1:40" hidden="1" x14ac:dyDescent="0.25">
      <c r="A34" t="s">
        <v>32</v>
      </c>
      <c r="B34" t="s">
        <v>33</v>
      </c>
      <c r="C34" t="s">
        <v>34</v>
      </c>
      <c r="D34" t="s">
        <v>35</v>
      </c>
      <c r="E34" t="s">
        <v>53</v>
      </c>
      <c r="F34" t="s">
        <v>122</v>
      </c>
      <c r="G34" t="s">
        <v>37</v>
      </c>
      <c r="H34" t="s">
        <v>38</v>
      </c>
      <c r="I34" t="s">
        <v>39</v>
      </c>
      <c r="J34" t="s">
        <v>40</v>
      </c>
      <c r="K34" t="s">
        <v>84</v>
      </c>
      <c r="L34" t="s">
        <v>123</v>
      </c>
      <c r="M34" t="s">
        <v>124</v>
      </c>
      <c r="N34">
        <v>7845</v>
      </c>
      <c r="O34">
        <v>33</v>
      </c>
      <c r="P34" t="str">
        <f t="shared" si="0"/>
        <v>0001319</v>
      </c>
      <c r="Q34" t="s">
        <v>125</v>
      </c>
      <c r="R34" t="str">
        <f t="shared" si="1"/>
        <v>2010101</v>
      </c>
      <c r="S34" s="66">
        <v>3000000</v>
      </c>
      <c r="T34">
        <v>0</v>
      </c>
      <c r="U34" s="66">
        <v>0</v>
      </c>
      <c r="V34" s="66">
        <v>0</v>
      </c>
      <c r="W34" s="66">
        <v>0</v>
      </c>
      <c r="X34" s="66">
        <v>3000000</v>
      </c>
      <c r="Y34" s="66">
        <v>0</v>
      </c>
      <c r="Z34" s="66">
        <v>0</v>
      </c>
      <c r="AA34" s="66">
        <v>3000000</v>
      </c>
      <c r="AB34" s="66">
        <v>0</v>
      </c>
      <c r="AC34" s="66">
        <v>0</v>
      </c>
      <c r="AD34" s="66">
        <v>3000000</v>
      </c>
      <c r="AE34" s="66">
        <v>0</v>
      </c>
      <c r="AG34">
        <v>0</v>
      </c>
      <c r="AH34">
        <v>0</v>
      </c>
      <c r="AI34">
        <v>0</v>
      </c>
      <c r="AJ34">
        <v>0</v>
      </c>
      <c r="AK34" s="66">
        <f t="shared" si="2"/>
        <v>0</v>
      </c>
      <c r="AL34" s="66">
        <f t="shared" si="3"/>
        <v>0</v>
      </c>
      <c r="AM34" s="66">
        <f t="shared" si="4"/>
        <v>0</v>
      </c>
      <c r="AN34" s="66">
        <f t="shared" si="5"/>
        <v>3000000</v>
      </c>
    </row>
    <row r="35" spans="1:40" hidden="1" x14ac:dyDescent="0.25">
      <c r="A35" t="s">
        <v>32</v>
      </c>
      <c r="B35" t="s">
        <v>33</v>
      </c>
      <c r="C35" t="s">
        <v>34</v>
      </c>
      <c r="D35" t="s">
        <v>35</v>
      </c>
      <c r="E35" t="s">
        <v>53</v>
      </c>
      <c r="F35" t="s">
        <v>122</v>
      </c>
      <c r="G35" t="s">
        <v>37</v>
      </c>
      <c r="H35" t="s">
        <v>38</v>
      </c>
      <c r="I35" t="s">
        <v>39</v>
      </c>
      <c r="J35" t="s">
        <v>40</v>
      </c>
      <c r="K35" t="s">
        <v>84</v>
      </c>
      <c r="L35" t="s">
        <v>123</v>
      </c>
      <c r="M35" t="s">
        <v>126</v>
      </c>
      <c r="N35">
        <v>7846</v>
      </c>
      <c r="O35">
        <v>34</v>
      </c>
      <c r="P35" t="str">
        <f t="shared" si="0"/>
        <v>0001367</v>
      </c>
      <c r="Q35" t="s">
        <v>127</v>
      </c>
      <c r="R35" t="str">
        <f t="shared" si="1"/>
        <v>2010101</v>
      </c>
      <c r="S35" s="66">
        <v>23000000</v>
      </c>
      <c r="T35">
        <v>0</v>
      </c>
      <c r="U35" s="66">
        <v>0</v>
      </c>
      <c r="V35" s="66">
        <v>4992715</v>
      </c>
      <c r="W35" s="66">
        <v>0</v>
      </c>
      <c r="X35" s="66">
        <v>27992715</v>
      </c>
      <c r="Y35" s="66">
        <v>27992715</v>
      </c>
      <c r="Z35" s="66">
        <v>27992715</v>
      </c>
      <c r="AA35" s="66">
        <v>0</v>
      </c>
      <c r="AB35" s="66">
        <v>27992715</v>
      </c>
      <c r="AC35" s="66">
        <v>0</v>
      </c>
      <c r="AD35" s="66">
        <v>0</v>
      </c>
      <c r="AE35" s="66">
        <v>27992715</v>
      </c>
      <c r="AG35">
        <v>0</v>
      </c>
      <c r="AH35">
        <v>0</v>
      </c>
      <c r="AI35">
        <v>0</v>
      </c>
      <c r="AJ35">
        <v>0</v>
      </c>
      <c r="AK35" s="66">
        <f t="shared" si="2"/>
        <v>0</v>
      </c>
      <c r="AL35" s="66">
        <f t="shared" si="3"/>
        <v>0</v>
      </c>
      <c r="AM35" s="66">
        <f t="shared" si="4"/>
        <v>0</v>
      </c>
      <c r="AN35" s="66">
        <f t="shared" si="5"/>
        <v>0</v>
      </c>
    </row>
    <row r="36" spans="1:40" x14ac:dyDescent="0.25">
      <c r="A36" t="s">
        <v>32</v>
      </c>
      <c r="B36" t="s">
        <v>33</v>
      </c>
      <c r="C36" t="s">
        <v>34</v>
      </c>
      <c r="D36" t="s">
        <v>128</v>
      </c>
      <c r="E36" t="s">
        <v>83</v>
      </c>
      <c r="F36" t="s">
        <v>129</v>
      </c>
      <c r="G36" t="s">
        <v>37</v>
      </c>
      <c r="H36" t="s">
        <v>38</v>
      </c>
      <c r="I36" t="s">
        <v>39</v>
      </c>
      <c r="J36" t="s">
        <v>130</v>
      </c>
      <c r="K36" t="s">
        <v>131</v>
      </c>
      <c r="L36" t="s">
        <v>132</v>
      </c>
      <c r="M36" t="s">
        <v>133</v>
      </c>
      <c r="N36">
        <v>7847</v>
      </c>
      <c r="O36">
        <v>35</v>
      </c>
      <c r="P36" t="str">
        <f t="shared" si="0"/>
        <v>0600000</v>
      </c>
      <c r="Q36" t="s">
        <v>134</v>
      </c>
      <c r="R36" t="str">
        <f t="shared" si="1"/>
        <v>201010A</v>
      </c>
      <c r="S36" s="66">
        <v>600000000</v>
      </c>
      <c r="T36">
        <v>0</v>
      </c>
      <c r="U36" s="66">
        <v>0</v>
      </c>
      <c r="V36" s="66">
        <v>0</v>
      </c>
      <c r="W36" s="66">
        <v>0</v>
      </c>
      <c r="X36" s="66">
        <v>600000000</v>
      </c>
      <c r="Y36" s="66">
        <v>412711100</v>
      </c>
      <c r="Z36" s="66">
        <v>412711100</v>
      </c>
      <c r="AA36" s="66">
        <v>187288900</v>
      </c>
      <c r="AB36" s="66">
        <v>412711100</v>
      </c>
      <c r="AC36" s="66">
        <v>0</v>
      </c>
      <c r="AD36" s="66">
        <v>187288900</v>
      </c>
      <c r="AE36" s="66">
        <v>412711100</v>
      </c>
      <c r="AG36">
        <v>-38842200</v>
      </c>
      <c r="AH36">
        <v>-38842200</v>
      </c>
      <c r="AI36">
        <v>123407885</v>
      </c>
      <c r="AJ36">
        <v>123407885</v>
      </c>
      <c r="AK36" s="66">
        <f t="shared" si="2"/>
        <v>0</v>
      </c>
      <c r="AL36" s="66">
        <f t="shared" si="3"/>
        <v>0</v>
      </c>
      <c r="AM36" s="66">
        <f t="shared" si="4"/>
        <v>0</v>
      </c>
      <c r="AN36" s="66">
        <f t="shared" si="5"/>
        <v>187288900</v>
      </c>
    </row>
    <row r="37" spans="1:40" x14ac:dyDescent="0.25">
      <c r="A37" t="s">
        <v>32</v>
      </c>
      <c r="B37" t="s">
        <v>33</v>
      </c>
      <c r="C37" t="s">
        <v>34</v>
      </c>
      <c r="D37" t="s">
        <v>128</v>
      </c>
      <c r="E37" t="s">
        <v>83</v>
      </c>
      <c r="F37" t="s">
        <v>135</v>
      </c>
      <c r="G37" t="s">
        <v>37</v>
      </c>
      <c r="H37" t="s">
        <v>38</v>
      </c>
      <c r="I37" t="s">
        <v>39</v>
      </c>
      <c r="J37" t="s">
        <v>130</v>
      </c>
      <c r="K37" t="s">
        <v>131</v>
      </c>
      <c r="L37" t="s">
        <v>136</v>
      </c>
      <c r="M37" t="s">
        <v>137</v>
      </c>
      <c r="N37">
        <v>7848</v>
      </c>
      <c r="O37">
        <v>36</v>
      </c>
      <c r="P37" t="str">
        <f t="shared" si="0"/>
        <v>0600100</v>
      </c>
      <c r="Q37" t="s">
        <v>138</v>
      </c>
      <c r="R37" t="str">
        <f t="shared" si="1"/>
        <v>201010A</v>
      </c>
      <c r="S37" s="66">
        <v>150000000</v>
      </c>
      <c r="T37">
        <v>50000000</v>
      </c>
      <c r="U37" s="66">
        <v>0</v>
      </c>
      <c r="V37" s="66">
        <v>0</v>
      </c>
      <c r="W37" s="66">
        <v>200000000</v>
      </c>
      <c r="X37" s="66">
        <v>0</v>
      </c>
      <c r="Y37" s="66">
        <v>0</v>
      </c>
      <c r="Z37" s="66">
        <v>0</v>
      </c>
      <c r="AA37" s="66">
        <v>0</v>
      </c>
      <c r="AB37" s="66">
        <v>0</v>
      </c>
      <c r="AC37" s="66">
        <v>0</v>
      </c>
      <c r="AD37" s="66">
        <v>0</v>
      </c>
      <c r="AE37" s="66">
        <v>0</v>
      </c>
      <c r="AG37">
        <v>0</v>
      </c>
      <c r="AH37">
        <v>0</v>
      </c>
      <c r="AI37">
        <v>0</v>
      </c>
      <c r="AJ37">
        <v>0</v>
      </c>
      <c r="AK37" s="66">
        <f t="shared" si="2"/>
        <v>0</v>
      </c>
      <c r="AL37" s="66">
        <f t="shared" si="3"/>
        <v>0</v>
      </c>
      <c r="AM37" s="66">
        <f t="shared" si="4"/>
        <v>0</v>
      </c>
      <c r="AN37" s="66">
        <f t="shared" si="5"/>
        <v>0</v>
      </c>
    </row>
    <row r="38" spans="1:40" x14ac:dyDescent="0.25">
      <c r="A38" t="s">
        <v>32</v>
      </c>
      <c r="B38" t="s">
        <v>33</v>
      </c>
      <c r="C38" t="s">
        <v>34</v>
      </c>
      <c r="D38" t="s">
        <v>128</v>
      </c>
      <c r="E38" t="s">
        <v>83</v>
      </c>
      <c r="F38" t="s">
        <v>139</v>
      </c>
      <c r="G38" t="s">
        <v>37</v>
      </c>
      <c r="H38" t="s">
        <v>38</v>
      </c>
      <c r="I38" t="s">
        <v>39</v>
      </c>
      <c r="J38" t="s">
        <v>130</v>
      </c>
      <c r="K38" t="s">
        <v>131</v>
      </c>
      <c r="L38" t="s">
        <v>140</v>
      </c>
      <c r="M38" t="s">
        <v>141</v>
      </c>
      <c r="N38">
        <v>7849</v>
      </c>
      <c r="O38">
        <v>37</v>
      </c>
      <c r="P38" t="str">
        <f t="shared" si="0"/>
        <v>0600180</v>
      </c>
      <c r="Q38" t="s">
        <v>142</v>
      </c>
      <c r="R38" t="str">
        <f t="shared" si="1"/>
        <v>201010A</v>
      </c>
      <c r="S38" s="66">
        <v>400000000</v>
      </c>
      <c r="T38">
        <v>0</v>
      </c>
      <c r="U38" s="66">
        <v>0</v>
      </c>
      <c r="V38" s="66">
        <v>0</v>
      </c>
      <c r="W38" s="66">
        <v>400000000</v>
      </c>
      <c r="X38" s="66">
        <v>0</v>
      </c>
      <c r="Y38" s="66">
        <v>0</v>
      </c>
      <c r="Z38" s="66">
        <v>0</v>
      </c>
      <c r="AA38" s="66">
        <v>0</v>
      </c>
      <c r="AB38" s="66">
        <v>0</v>
      </c>
      <c r="AC38" s="66">
        <v>0</v>
      </c>
      <c r="AD38" s="66">
        <v>0</v>
      </c>
      <c r="AE38" s="66">
        <v>0</v>
      </c>
      <c r="AG38">
        <v>0</v>
      </c>
      <c r="AH38">
        <v>0</v>
      </c>
      <c r="AI38">
        <v>0</v>
      </c>
      <c r="AJ38">
        <v>0</v>
      </c>
      <c r="AK38" s="66">
        <f t="shared" si="2"/>
        <v>0</v>
      </c>
      <c r="AL38" s="66">
        <f t="shared" si="3"/>
        <v>0</v>
      </c>
      <c r="AM38" s="66">
        <f t="shared" si="4"/>
        <v>0</v>
      </c>
      <c r="AN38" s="66">
        <f t="shared" si="5"/>
        <v>0</v>
      </c>
    </row>
    <row r="39" spans="1:40" x14ac:dyDescent="0.25">
      <c r="A39" t="s">
        <v>32</v>
      </c>
      <c r="B39" t="s">
        <v>33</v>
      </c>
      <c r="C39" t="s">
        <v>34</v>
      </c>
      <c r="D39" t="s">
        <v>128</v>
      </c>
      <c r="E39" t="s">
        <v>83</v>
      </c>
      <c r="F39" t="s">
        <v>143</v>
      </c>
      <c r="G39" t="s">
        <v>37</v>
      </c>
      <c r="H39" t="s">
        <v>38</v>
      </c>
      <c r="I39" t="s">
        <v>39</v>
      </c>
      <c r="J39" t="s">
        <v>130</v>
      </c>
      <c r="K39" t="s">
        <v>131</v>
      </c>
      <c r="L39" t="s">
        <v>144</v>
      </c>
      <c r="M39" t="s">
        <v>145</v>
      </c>
      <c r="N39">
        <v>7850</v>
      </c>
      <c r="O39">
        <v>38</v>
      </c>
      <c r="P39" t="str">
        <f t="shared" si="0"/>
        <v>0600270</v>
      </c>
      <c r="Q39" t="s">
        <v>146</v>
      </c>
      <c r="R39" t="str">
        <f t="shared" si="1"/>
        <v>201010A</v>
      </c>
      <c r="S39" s="66">
        <v>350000000</v>
      </c>
      <c r="T39">
        <v>0</v>
      </c>
      <c r="U39" s="66">
        <v>0</v>
      </c>
      <c r="V39" s="66">
        <v>0</v>
      </c>
      <c r="W39" s="66">
        <v>50000000</v>
      </c>
      <c r="X39" s="66">
        <v>300000000</v>
      </c>
      <c r="Y39" s="66">
        <v>300000000</v>
      </c>
      <c r="Z39" s="66">
        <v>300000000</v>
      </c>
      <c r="AA39" s="66">
        <v>0</v>
      </c>
      <c r="AB39" s="66">
        <v>300000000</v>
      </c>
      <c r="AC39" s="66">
        <v>0</v>
      </c>
      <c r="AD39" s="66">
        <v>0</v>
      </c>
      <c r="AE39" s="66">
        <v>134668658</v>
      </c>
      <c r="AG39">
        <v>200000000</v>
      </c>
      <c r="AH39">
        <v>200000000</v>
      </c>
      <c r="AI39">
        <v>225331342</v>
      </c>
      <c r="AJ39">
        <v>60000000</v>
      </c>
      <c r="AK39" s="66">
        <f t="shared" si="2"/>
        <v>0</v>
      </c>
      <c r="AL39" s="66">
        <f t="shared" si="3"/>
        <v>165331342</v>
      </c>
      <c r="AM39" s="66">
        <f t="shared" si="4"/>
        <v>0</v>
      </c>
      <c r="AN39" s="66">
        <f t="shared" si="5"/>
        <v>0</v>
      </c>
    </row>
    <row r="40" spans="1:40" x14ac:dyDescent="0.25">
      <c r="A40" t="s">
        <v>32</v>
      </c>
      <c r="B40" t="s">
        <v>33</v>
      </c>
      <c r="C40" t="s">
        <v>34</v>
      </c>
      <c r="D40" t="s">
        <v>128</v>
      </c>
      <c r="E40" t="s">
        <v>83</v>
      </c>
      <c r="F40" t="s">
        <v>143</v>
      </c>
      <c r="G40" t="s">
        <v>37</v>
      </c>
      <c r="H40" t="s">
        <v>38</v>
      </c>
      <c r="I40" t="s">
        <v>39</v>
      </c>
      <c r="J40" t="s">
        <v>130</v>
      </c>
      <c r="K40" t="s">
        <v>131</v>
      </c>
      <c r="L40" t="s">
        <v>144</v>
      </c>
      <c r="M40" t="s">
        <v>147</v>
      </c>
      <c r="N40">
        <v>7851</v>
      </c>
      <c r="O40">
        <v>39</v>
      </c>
      <c r="P40" t="str">
        <f t="shared" si="0"/>
        <v>0600340</v>
      </c>
      <c r="Q40" t="s">
        <v>148</v>
      </c>
      <c r="R40" t="str">
        <f t="shared" si="1"/>
        <v>201010A</v>
      </c>
      <c r="S40" s="66">
        <v>800000000</v>
      </c>
      <c r="T40">
        <v>0</v>
      </c>
      <c r="U40" s="66">
        <v>0</v>
      </c>
      <c r="V40" s="66">
        <v>405225827</v>
      </c>
      <c r="W40" s="66">
        <v>0</v>
      </c>
      <c r="X40" s="66">
        <v>1205225827</v>
      </c>
      <c r="Y40" s="66">
        <v>1081064280</v>
      </c>
      <c r="Z40" s="66">
        <v>1081064280</v>
      </c>
      <c r="AA40" s="66">
        <v>124161547</v>
      </c>
      <c r="AB40" s="66">
        <v>1081064280</v>
      </c>
      <c r="AC40" s="66">
        <v>0</v>
      </c>
      <c r="AD40" s="66">
        <v>124161547</v>
      </c>
      <c r="AE40" s="66">
        <v>1070931744</v>
      </c>
      <c r="AG40">
        <v>366064280</v>
      </c>
      <c r="AH40">
        <v>366064280</v>
      </c>
      <c r="AI40">
        <v>580196817</v>
      </c>
      <c r="AJ40">
        <v>620064281</v>
      </c>
      <c r="AK40" s="66">
        <f t="shared" si="2"/>
        <v>0</v>
      </c>
      <c r="AL40" s="66">
        <f t="shared" si="3"/>
        <v>10132536</v>
      </c>
      <c r="AM40" s="66">
        <f t="shared" si="4"/>
        <v>0</v>
      </c>
      <c r="AN40" s="66">
        <f t="shared" si="5"/>
        <v>124161547</v>
      </c>
    </row>
    <row r="41" spans="1:40" x14ac:dyDescent="0.25">
      <c r="A41" t="s">
        <v>32</v>
      </c>
      <c r="B41" t="s">
        <v>33</v>
      </c>
      <c r="C41" t="s">
        <v>34</v>
      </c>
      <c r="D41" t="s">
        <v>128</v>
      </c>
      <c r="E41" t="s">
        <v>83</v>
      </c>
      <c r="F41" t="s">
        <v>149</v>
      </c>
      <c r="G41" t="s">
        <v>37</v>
      </c>
      <c r="H41" t="s">
        <v>38</v>
      </c>
      <c r="I41" t="s">
        <v>39</v>
      </c>
      <c r="J41" t="s">
        <v>130</v>
      </c>
      <c r="K41" t="s">
        <v>131</v>
      </c>
      <c r="L41" t="s">
        <v>150</v>
      </c>
      <c r="M41" t="s">
        <v>151</v>
      </c>
      <c r="N41">
        <v>7852</v>
      </c>
      <c r="O41">
        <v>40</v>
      </c>
      <c r="P41" t="str">
        <f t="shared" si="0"/>
        <v>0600420</v>
      </c>
      <c r="Q41" t="s">
        <v>152</v>
      </c>
      <c r="R41" t="str">
        <f t="shared" si="1"/>
        <v>201010A</v>
      </c>
      <c r="S41" s="66">
        <v>350000000</v>
      </c>
      <c r="T41">
        <v>503700626</v>
      </c>
      <c r="U41" s="66">
        <v>0</v>
      </c>
      <c r="V41" s="66">
        <v>0</v>
      </c>
      <c r="W41" s="66">
        <v>505000000</v>
      </c>
      <c r="X41" s="66">
        <v>348700626</v>
      </c>
      <c r="Y41" s="66">
        <v>245665277</v>
      </c>
      <c r="Z41" s="66">
        <v>245665277</v>
      </c>
      <c r="AA41" s="66">
        <v>103035349</v>
      </c>
      <c r="AB41" s="66">
        <v>245665277</v>
      </c>
      <c r="AC41" s="66">
        <v>0</v>
      </c>
      <c r="AD41" s="66">
        <v>103035349</v>
      </c>
      <c r="AE41" s="66">
        <v>234266173</v>
      </c>
      <c r="AG41">
        <v>-10400856</v>
      </c>
      <c r="AH41">
        <v>-9109969</v>
      </c>
      <c r="AI41">
        <v>57979708</v>
      </c>
      <c r="AJ41">
        <v>55063574</v>
      </c>
      <c r="AK41" s="66">
        <f t="shared" si="2"/>
        <v>0</v>
      </c>
      <c r="AL41" s="66">
        <f t="shared" si="3"/>
        <v>11399104</v>
      </c>
      <c r="AM41" s="66">
        <f t="shared" si="4"/>
        <v>0</v>
      </c>
      <c r="AN41" s="66">
        <f t="shared" si="5"/>
        <v>103035349</v>
      </c>
    </row>
    <row r="42" spans="1:40" x14ac:dyDescent="0.25">
      <c r="A42" t="s">
        <v>32</v>
      </c>
      <c r="B42" t="s">
        <v>33</v>
      </c>
      <c r="C42" t="s">
        <v>34</v>
      </c>
      <c r="D42" t="s">
        <v>128</v>
      </c>
      <c r="E42" t="s">
        <v>83</v>
      </c>
      <c r="F42" t="s">
        <v>153</v>
      </c>
      <c r="G42" t="s">
        <v>37</v>
      </c>
      <c r="H42" t="s">
        <v>38</v>
      </c>
      <c r="I42" t="s">
        <v>39</v>
      </c>
      <c r="J42" t="s">
        <v>130</v>
      </c>
      <c r="K42" t="s">
        <v>131</v>
      </c>
      <c r="L42" t="s">
        <v>154</v>
      </c>
      <c r="M42" t="s">
        <v>155</v>
      </c>
      <c r="N42">
        <v>7853</v>
      </c>
      <c r="O42">
        <v>41</v>
      </c>
      <c r="P42" t="str">
        <f t="shared" si="0"/>
        <v>0600410</v>
      </c>
      <c r="Q42" t="s">
        <v>156</v>
      </c>
      <c r="R42" t="str">
        <f t="shared" si="1"/>
        <v>201010A</v>
      </c>
      <c r="S42" s="66">
        <v>400000000</v>
      </c>
      <c r="T42">
        <v>422785810</v>
      </c>
      <c r="U42" s="66">
        <v>0</v>
      </c>
      <c r="V42" s="66">
        <v>0</v>
      </c>
      <c r="W42" s="66">
        <v>320225827</v>
      </c>
      <c r="X42" s="66">
        <v>502559983</v>
      </c>
      <c r="Y42" s="66">
        <v>292559983</v>
      </c>
      <c r="Z42" s="66">
        <v>292559983</v>
      </c>
      <c r="AA42" s="66">
        <v>210000000</v>
      </c>
      <c r="AB42" s="66">
        <v>292559983</v>
      </c>
      <c r="AC42" s="66">
        <v>0</v>
      </c>
      <c r="AD42" s="66">
        <v>210000000</v>
      </c>
      <c r="AE42" s="66">
        <v>212559983</v>
      </c>
      <c r="AG42">
        <v>0</v>
      </c>
      <c r="AH42">
        <v>0</v>
      </c>
      <c r="AI42">
        <v>133079998</v>
      </c>
      <c r="AJ42">
        <v>106239993</v>
      </c>
      <c r="AK42" s="66">
        <f t="shared" si="2"/>
        <v>0</v>
      </c>
      <c r="AL42" s="66">
        <f t="shared" si="3"/>
        <v>80000000</v>
      </c>
      <c r="AM42" s="66">
        <f t="shared" si="4"/>
        <v>0</v>
      </c>
      <c r="AN42" s="66">
        <f t="shared" si="5"/>
        <v>210000000</v>
      </c>
    </row>
    <row r="43" spans="1:40" x14ac:dyDescent="0.25">
      <c r="A43" t="s">
        <v>32</v>
      </c>
      <c r="B43" t="s">
        <v>33</v>
      </c>
      <c r="C43" t="s">
        <v>34</v>
      </c>
      <c r="D43" t="s">
        <v>128</v>
      </c>
      <c r="E43" t="s">
        <v>83</v>
      </c>
      <c r="F43" t="s">
        <v>157</v>
      </c>
      <c r="G43" t="s">
        <v>37</v>
      </c>
      <c r="H43" t="s">
        <v>38</v>
      </c>
      <c r="I43" t="s">
        <v>39</v>
      </c>
      <c r="J43" t="s">
        <v>130</v>
      </c>
      <c r="K43" t="s">
        <v>131</v>
      </c>
      <c r="L43" t="s">
        <v>158</v>
      </c>
      <c r="M43" t="s">
        <v>159</v>
      </c>
      <c r="N43">
        <v>7854</v>
      </c>
      <c r="O43">
        <v>42</v>
      </c>
      <c r="P43" t="str">
        <f t="shared" si="0"/>
        <v>0600430</v>
      </c>
      <c r="Q43" t="s">
        <v>160</v>
      </c>
      <c r="R43" t="str">
        <f t="shared" si="1"/>
        <v>201010A</v>
      </c>
      <c r="S43" s="66">
        <v>50000000</v>
      </c>
      <c r="T43">
        <v>385864647</v>
      </c>
      <c r="U43" s="66">
        <v>0</v>
      </c>
      <c r="V43" s="66">
        <v>1070000000</v>
      </c>
      <c r="W43" s="66">
        <v>0</v>
      </c>
      <c r="X43" s="66">
        <v>1505864647</v>
      </c>
      <c r="Y43" s="66">
        <v>110000000</v>
      </c>
      <c r="Z43" s="66">
        <v>495802470</v>
      </c>
      <c r="AA43" s="66">
        <v>1010062177</v>
      </c>
      <c r="AB43" s="66">
        <v>495802470</v>
      </c>
      <c r="AC43" s="66">
        <v>385802470</v>
      </c>
      <c r="AD43" s="66">
        <v>1395864647</v>
      </c>
      <c r="AE43" s="66">
        <v>85000000</v>
      </c>
      <c r="AG43">
        <v>-62177</v>
      </c>
      <c r="AH43">
        <v>0</v>
      </c>
      <c r="AI43">
        <v>70000000</v>
      </c>
      <c r="AJ43">
        <v>45000000</v>
      </c>
      <c r="AK43" s="66">
        <f t="shared" si="2"/>
        <v>385802470</v>
      </c>
      <c r="AL43" s="66">
        <f t="shared" si="3"/>
        <v>25000000</v>
      </c>
      <c r="AM43" s="66">
        <f t="shared" si="4"/>
        <v>0</v>
      </c>
      <c r="AN43" s="66">
        <f t="shared" si="5"/>
        <v>1010062177</v>
      </c>
    </row>
    <row r="44" spans="1:40" x14ac:dyDescent="0.25">
      <c r="A44" t="s">
        <v>32</v>
      </c>
      <c r="B44" t="s">
        <v>33</v>
      </c>
      <c r="C44" t="s">
        <v>34</v>
      </c>
      <c r="D44" t="s">
        <v>128</v>
      </c>
      <c r="E44" t="s">
        <v>161</v>
      </c>
      <c r="F44" t="s">
        <v>161</v>
      </c>
      <c r="G44" t="s">
        <v>37</v>
      </c>
      <c r="H44" t="s">
        <v>38</v>
      </c>
      <c r="I44" t="s">
        <v>39</v>
      </c>
      <c r="J44" t="s">
        <v>130</v>
      </c>
      <c r="K44" t="s">
        <v>162</v>
      </c>
      <c r="L44" t="s">
        <v>163</v>
      </c>
      <c r="M44" t="s">
        <v>164</v>
      </c>
      <c r="N44">
        <v>7855</v>
      </c>
      <c r="O44">
        <v>43</v>
      </c>
      <c r="P44" t="str">
        <f t="shared" si="0"/>
        <v>0600350</v>
      </c>
      <c r="Q44" t="s">
        <v>165</v>
      </c>
      <c r="R44" t="str">
        <f t="shared" si="1"/>
        <v>201010A</v>
      </c>
      <c r="S44" s="66">
        <v>117077000</v>
      </c>
      <c r="T44">
        <v>0</v>
      </c>
      <c r="U44" s="66">
        <v>0</v>
      </c>
      <c r="V44" s="66">
        <v>0</v>
      </c>
      <c r="W44" s="66">
        <v>0</v>
      </c>
      <c r="X44" s="66">
        <v>117077000</v>
      </c>
      <c r="Y44" s="66">
        <v>117070663</v>
      </c>
      <c r="Z44" s="66">
        <v>117070663</v>
      </c>
      <c r="AA44" s="66">
        <v>6337</v>
      </c>
      <c r="AB44" s="66">
        <v>117070663</v>
      </c>
      <c r="AC44" s="66">
        <v>0</v>
      </c>
      <c r="AD44" s="66">
        <v>6337</v>
      </c>
      <c r="AE44" s="66">
        <v>117070663</v>
      </c>
      <c r="AG44">
        <v>-6337</v>
      </c>
      <c r="AH44">
        <v>0</v>
      </c>
      <c r="AI44">
        <v>117070663</v>
      </c>
      <c r="AJ44">
        <v>117070663</v>
      </c>
      <c r="AK44" s="66">
        <f t="shared" si="2"/>
        <v>0</v>
      </c>
      <c r="AL44" s="66">
        <f t="shared" si="3"/>
        <v>0</v>
      </c>
      <c r="AM44" s="66">
        <f t="shared" si="4"/>
        <v>0</v>
      </c>
      <c r="AN44" s="66">
        <f t="shared" si="5"/>
        <v>6337</v>
      </c>
    </row>
    <row r="45" spans="1:40" x14ac:dyDescent="0.25">
      <c r="A45" t="s">
        <v>32</v>
      </c>
      <c r="B45" t="s">
        <v>33</v>
      </c>
      <c r="C45" t="s">
        <v>34</v>
      </c>
      <c r="D45" t="s">
        <v>128</v>
      </c>
      <c r="E45" t="s">
        <v>161</v>
      </c>
      <c r="F45" t="s">
        <v>166</v>
      </c>
      <c r="G45" t="s">
        <v>37</v>
      </c>
      <c r="H45" t="s">
        <v>38</v>
      </c>
      <c r="I45" t="s">
        <v>39</v>
      </c>
      <c r="J45" t="s">
        <v>130</v>
      </c>
      <c r="K45" t="s">
        <v>162</v>
      </c>
      <c r="L45" t="s">
        <v>167</v>
      </c>
      <c r="M45" t="s">
        <v>168</v>
      </c>
      <c r="N45">
        <v>7856</v>
      </c>
      <c r="O45">
        <v>44</v>
      </c>
      <c r="P45" t="str">
        <f t="shared" si="0"/>
        <v>0600320</v>
      </c>
      <c r="Q45" t="s">
        <v>169</v>
      </c>
      <c r="R45" t="str">
        <f t="shared" si="1"/>
        <v>201010A</v>
      </c>
      <c r="S45" s="66">
        <v>30000000</v>
      </c>
      <c r="T45">
        <v>84602911</v>
      </c>
      <c r="U45" s="66">
        <v>0</v>
      </c>
      <c r="V45" s="66">
        <v>0</v>
      </c>
      <c r="W45" s="66">
        <v>0</v>
      </c>
      <c r="X45" s="66">
        <v>114602911</v>
      </c>
      <c r="Y45" s="66">
        <v>84293676</v>
      </c>
      <c r="Z45" s="66">
        <v>84293676</v>
      </c>
      <c r="AA45" s="66">
        <v>30309235</v>
      </c>
      <c r="AB45" s="66">
        <v>84293676</v>
      </c>
      <c r="AC45" s="66">
        <v>0</v>
      </c>
      <c r="AD45" s="66">
        <v>30309235</v>
      </c>
      <c r="AE45" s="66">
        <v>84293676</v>
      </c>
      <c r="AG45">
        <v>-1279</v>
      </c>
      <c r="AH45">
        <v>42985300</v>
      </c>
      <c r="AI45">
        <v>48149547</v>
      </c>
      <c r="AJ45">
        <v>48149547</v>
      </c>
      <c r="AK45" s="66">
        <f t="shared" si="2"/>
        <v>0</v>
      </c>
      <c r="AL45" s="66">
        <f t="shared" si="3"/>
        <v>0</v>
      </c>
      <c r="AM45" s="66">
        <f t="shared" si="4"/>
        <v>0</v>
      </c>
      <c r="AN45" s="66">
        <f t="shared" si="5"/>
        <v>30309235</v>
      </c>
    </row>
    <row r="46" spans="1:40" x14ac:dyDescent="0.25">
      <c r="A46" t="s">
        <v>32</v>
      </c>
      <c r="B46" t="s">
        <v>33</v>
      </c>
      <c r="C46" t="s">
        <v>170</v>
      </c>
      <c r="D46" t="s">
        <v>128</v>
      </c>
      <c r="E46" t="s">
        <v>83</v>
      </c>
      <c r="F46" t="s">
        <v>129</v>
      </c>
      <c r="G46" t="s">
        <v>37</v>
      </c>
      <c r="H46" t="s">
        <v>38</v>
      </c>
      <c r="I46" t="s">
        <v>171</v>
      </c>
      <c r="J46" t="s">
        <v>130</v>
      </c>
      <c r="K46" t="s">
        <v>131</v>
      </c>
      <c r="L46" t="s">
        <v>132</v>
      </c>
      <c r="M46" t="s">
        <v>133</v>
      </c>
      <c r="N46">
        <v>7857</v>
      </c>
      <c r="O46">
        <v>45</v>
      </c>
      <c r="P46" t="str">
        <f t="shared" si="0"/>
        <v>0600000</v>
      </c>
      <c r="Q46" t="s">
        <v>172</v>
      </c>
      <c r="R46" t="str">
        <f t="shared" si="1"/>
        <v>201011A</v>
      </c>
      <c r="S46" s="66">
        <v>0</v>
      </c>
      <c r="T46">
        <v>0</v>
      </c>
      <c r="U46" s="66">
        <v>0</v>
      </c>
      <c r="V46" s="66">
        <v>0</v>
      </c>
      <c r="W46" s="66">
        <v>0</v>
      </c>
      <c r="X46" s="66">
        <v>0</v>
      </c>
      <c r="Y46" s="66">
        <v>0</v>
      </c>
      <c r="Z46" s="66">
        <v>0</v>
      </c>
      <c r="AA46" s="66">
        <v>0</v>
      </c>
      <c r="AB46" s="66">
        <v>0</v>
      </c>
      <c r="AC46" s="66">
        <v>0</v>
      </c>
      <c r="AD46" s="66">
        <v>0</v>
      </c>
      <c r="AE46" s="66">
        <v>0</v>
      </c>
      <c r="AG46">
        <v>0</v>
      </c>
      <c r="AH46">
        <v>0</v>
      </c>
      <c r="AI46">
        <v>0</v>
      </c>
      <c r="AJ46">
        <v>0</v>
      </c>
      <c r="AK46" s="66">
        <f t="shared" si="2"/>
        <v>0</v>
      </c>
      <c r="AL46" s="66">
        <f t="shared" si="3"/>
        <v>0</v>
      </c>
      <c r="AM46" s="66">
        <f t="shared" si="4"/>
        <v>0</v>
      </c>
      <c r="AN46" s="66">
        <f t="shared" si="5"/>
        <v>0</v>
      </c>
    </row>
    <row r="47" spans="1:40" x14ac:dyDescent="0.25">
      <c r="A47" t="s">
        <v>32</v>
      </c>
      <c r="B47" t="s">
        <v>33</v>
      </c>
      <c r="C47" t="s">
        <v>170</v>
      </c>
      <c r="D47" t="s">
        <v>128</v>
      </c>
      <c r="E47" t="s">
        <v>83</v>
      </c>
      <c r="F47" t="s">
        <v>139</v>
      </c>
      <c r="G47" t="s">
        <v>37</v>
      </c>
      <c r="H47" t="s">
        <v>38</v>
      </c>
      <c r="I47" t="s">
        <v>171</v>
      </c>
      <c r="J47" t="s">
        <v>130</v>
      </c>
      <c r="K47" t="s">
        <v>131</v>
      </c>
      <c r="L47" t="s">
        <v>140</v>
      </c>
      <c r="M47" t="s">
        <v>141</v>
      </c>
      <c r="N47">
        <v>7858</v>
      </c>
      <c r="O47">
        <v>46</v>
      </c>
      <c r="P47" t="str">
        <f t="shared" si="0"/>
        <v>0600180</v>
      </c>
      <c r="Q47" t="s">
        <v>173</v>
      </c>
      <c r="R47" t="str">
        <f t="shared" si="1"/>
        <v>201011A</v>
      </c>
      <c r="S47" s="66">
        <v>0</v>
      </c>
      <c r="T47">
        <v>0</v>
      </c>
      <c r="U47" s="66">
        <v>0</v>
      </c>
      <c r="V47" s="66">
        <v>0</v>
      </c>
      <c r="W47" s="66">
        <v>0</v>
      </c>
      <c r="X47" s="66">
        <v>0</v>
      </c>
      <c r="Y47" s="66">
        <v>0</v>
      </c>
      <c r="Z47" s="66">
        <v>0</v>
      </c>
      <c r="AA47" s="66">
        <v>0</v>
      </c>
      <c r="AB47" s="66">
        <v>0</v>
      </c>
      <c r="AC47" s="66">
        <v>0</v>
      </c>
      <c r="AD47" s="66">
        <v>0</v>
      </c>
      <c r="AE47" s="66">
        <v>0</v>
      </c>
      <c r="AG47">
        <v>0</v>
      </c>
      <c r="AH47">
        <v>0</v>
      </c>
      <c r="AI47">
        <v>0</v>
      </c>
      <c r="AJ47">
        <v>0</v>
      </c>
      <c r="AK47" s="66">
        <f t="shared" si="2"/>
        <v>0</v>
      </c>
      <c r="AL47" s="66">
        <f t="shared" si="3"/>
        <v>0</v>
      </c>
      <c r="AM47" s="66">
        <f t="shared" si="4"/>
        <v>0</v>
      </c>
      <c r="AN47" s="66">
        <f t="shared" si="5"/>
        <v>0</v>
      </c>
    </row>
    <row r="48" spans="1:40" x14ac:dyDescent="0.25">
      <c r="A48" t="s">
        <v>32</v>
      </c>
      <c r="B48" t="s">
        <v>33</v>
      </c>
      <c r="C48" t="s">
        <v>170</v>
      </c>
      <c r="D48" t="s">
        <v>128</v>
      </c>
      <c r="E48" t="s">
        <v>83</v>
      </c>
      <c r="F48" t="s">
        <v>143</v>
      </c>
      <c r="G48" t="s">
        <v>37</v>
      </c>
      <c r="H48" t="s">
        <v>38</v>
      </c>
      <c r="I48" t="s">
        <v>171</v>
      </c>
      <c r="J48" t="s">
        <v>130</v>
      </c>
      <c r="K48" t="s">
        <v>131</v>
      </c>
      <c r="L48" t="s">
        <v>144</v>
      </c>
      <c r="M48" t="s">
        <v>145</v>
      </c>
      <c r="N48">
        <v>7859</v>
      </c>
      <c r="O48">
        <v>47</v>
      </c>
      <c r="P48" t="str">
        <f t="shared" si="0"/>
        <v>0600270</v>
      </c>
      <c r="Q48" t="s">
        <v>174</v>
      </c>
      <c r="R48" t="str">
        <f t="shared" si="1"/>
        <v>201011A</v>
      </c>
      <c r="S48" s="66">
        <v>0</v>
      </c>
      <c r="T48">
        <v>0</v>
      </c>
      <c r="U48" s="66">
        <v>0</v>
      </c>
      <c r="V48" s="66">
        <v>0</v>
      </c>
      <c r="W48" s="66">
        <v>0</v>
      </c>
      <c r="X48" s="66">
        <v>0</v>
      </c>
      <c r="Y48" s="66">
        <v>0</v>
      </c>
      <c r="Z48" s="66">
        <v>0</v>
      </c>
      <c r="AA48" s="66">
        <v>0</v>
      </c>
      <c r="AB48" s="66">
        <v>0</v>
      </c>
      <c r="AC48" s="66">
        <v>0</v>
      </c>
      <c r="AD48" s="66">
        <v>0</v>
      </c>
      <c r="AE48" s="66">
        <v>0</v>
      </c>
      <c r="AG48">
        <v>0</v>
      </c>
      <c r="AH48">
        <v>0</v>
      </c>
      <c r="AI48">
        <v>0</v>
      </c>
      <c r="AJ48">
        <v>0</v>
      </c>
      <c r="AK48" s="66">
        <f t="shared" si="2"/>
        <v>0</v>
      </c>
      <c r="AL48" s="66">
        <f t="shared" si="3"/>
        <v>0</v>
      </c>
      <c r="AM48" s="66">
        <f t="shared" si="4"/>
        <v>0</v>
      </c>
      <c r="AN48" s="66">
        <f t="shared" si="5"/>
        <v>0</v>
      </c>
    </row>
    <row r="49" spans="1:40" x14ac:dyDescent="0.25">
      <c r="A49" t="s">
        <v>32</v>
      </c>
      <c r="B49" t="s">
        <v>33</v>
      </c>
      <c r="C49" t="s">
        <v>170</v>
      </c>
      <c r="D49" t="s">
        <v>128</v>
      </c>
      <c r="E49" t="s">
        <v>83</v>
      </c>
      <c r="F49" t="s">
        <v>143</v>
      </c>
      <c r="G49" t="s">
        <v>37</v>
      </c>
      <c r="H49" t="s">
        <v>38</v>
      </c>
      <c r="I49" t="s">
        <v>171</v>
      </c>
      <c r="J49" t="s">
        <v>130</v>
      </c>
      <c r="K49" t="s">
        <v>131</v>
      </c>
      <c r="L49" t="s">
        <v>144</v>
      </c>
      <c r="M49" t="s">
        <v>147</v>
      </c>
      <c r="N49">
        <v>7890</v>
      </c>
      <c r="O49">
        <v>62</v>
      </c>
      <c r="P49" t="str">
        <f t="shared" si="0"/>
        <v>0600340</v>
      </c>
      <c r="Q49" t="s">
        <v>175</v>
      </c>
      <c r="R49" t="str">
        <f t="shared" si="1"/>
        <v>201011A</v>
      </c>
      <c r="S49" s="66">
        <v>0</v>
      </c>
      <c r="T49">
        <v>1000000000</v>
      </c>
      <c r="U49" s="66">
        <v>0</v>
      </c>
      <c r="V49" s="66">
        <v>0</v>
      </c>
      <c r="W49" s="66">
        <v>0</v>
      </c>
      <c r="X49" s="66">
        <v>1000000000</v>
      </c>
      <c r="Y49" s="66">
        <v>29774173</v>
      </c>
      <c r="Z49" s="66">
        <v>29774173</v>
      </c>
      <c r="AA49" s="66">
        <v>970225827</v>
      </c>
      <c r="AB49" s="66">
        <v>29774173</v>
      </c>
      <c r="AC49" s="66">
        <v>0</v>
      </c>
      <c r="AD49" s="66">
        <v>970225827</v>
      </c>
      <c r="AE49" s="66">
        <v>29774173</v>
      </c>
      <c r="AG49">
        <v>29774173</v>
      </c>
      <c r="AH49">
        <v>29774173</v>
      </c>
      <c r="AI49">
        <v>29774173</v>
      </c>
      <c r="AJ49">
        <v>29774173</v>
      </c>
      <c r="AK49" s="66">
        <f t="shared" si="2"/>
        <v>0</v>
      </c>
      <c r="AL49" s="66">
        <f t="shared" si="3"/>
        <v>0</v>
      </c>
      <c r="AM49" s="66">
        <f t="shared" si="4"/>
        <v>0</v>
      </c>
      <c r="AN49" s="66">
        <f t="shared" si="5"/>
        <v>970225827</v>
      </c>
    </row>
    <row r="50" spans="1:40" x14ac:dyDescent="0.25">
      <c r="A50" t="s">
        <v>32</v>
      </c>
      <c r="B50" t="s">
        <v>33</v>
      </c>
      <c r="C50" t="s">
        <v>170</v>
      </c>
      <c r="D50" t="s">
        <v>128</v>
      </c>
      <c r="E50" t="s">
        <v>83</v>
      </c>
      <c r="F50" t="s">
        <v>157</v>
      </c>
      <c r="G50" t="s">
        <v>37</v>
      </c>
      <c r="H50" t="s">
        <v>38</v>
      </c>
      <c r="I50" t="s">
        <v>171</v>
      </c>
      <c r="J50" t="s">
        <v>130</v>
      </c>
      <c r="K50" t="s">
        <v>131</v>
      </c>
      <c r="L50" t="s">
        <v>158</v>
      </c>
      <c r="M50" t="s">
        <v>159</v>
      </c>
      <c r="N50">
        <v>7860</v>
      </c>
      <c r="O50">
        <v>48</v>
      </c>
      <c r="P50" t="str">
        <f t="shared" si="0"/>
        <v>0600430</v>
      </c>
      <c r="Q50" t="s">
        <v>176</v>
      </c>
      <c r="R50" t="str">
        <f t="shared" si="1"/>
        <v>201011A</v>
      </c>
      <c r="S50" s="66">
        <v>0</v>
      </c>
      <c r="T50">
        <v>214135353</v>
      </c>
      <c r="U50" s="66">
        <v>0</v>
      </c>
      <c r="V50" s="66">
        <v>0</v>
      </c>
      <c r="W50" s="66">
        <v>0</v>
      </c>
      <c r="X50" s="66">
        <v>214135353</v>
      </c>
      <c r="Y50" s="66">
        <v>0</v>
      </c>
      <c r="Z50" s="66">
        <v>214135353</v>
      </c>
      <c r="AA50" s="66">
        <v>0</v>
      </c>
      <c r="AB50" s="66">
        <v>214135353</v>
      </c>
      <c r="AC50" s="66">
        <v>214135353</v>
      </c>
      <c r="AD50" s="66">
        <v>214135353</v>
      </c>
      <c r="AE50" s="66">
        <v>0</v>
      </c>
      <c r="AG50">
        <v>0</v>
      </c>
      <c r="AH50">
        <v>0</v>
      </c>
      <c r="AI50">
        <v>0</v>
      </c>
      <c r="AJ50">
        <v>0</v>
      </c>
      <c r="AK50" s="66">
        <f t="shared" si="2"/>
        <v>214135353</v>
      </c>
      <c r="AL50" s="66">
        <f t="shared" si="3"/>
        <v>0</v>
      </c>
      <c r="AM50" s="66">
        <f t="shared" si="4"/>
        <v>0</v>
      </c>
      <c r="AN50" s="66">
        <f t="shared" si="5"/>
        <v>0</v>
      </c>
    </row>
    <row r="51" spans="1:40" x14ac:dyDescent="0.25">
      <c r="A51" t="s">
        <v>32</v>
      </c>
      <c r="B51" t="s">
        <v>33</v>
      </c>
      <c r="C51" t="s">
        <v>170</v>
      </c>
      <c r="D51" t="s">
        <v>128</v>
      </c>
      <c r="E51" t="s">
        <v>161</v>
      </c>
      <c r="F51" t="s">
        <v>161</v>
      </c>
      <c r="G51" t="s">
        <v>37</v>
      </c>
      <c r="H51" t="s">
        <v>38</v>
      </c>
      <c r="I51" t="s">
        <v>171</v>
      </c>
      <c r="J51" t="s">
        <v>130</v>
      </c>
      <c r="K51" t="s">
        <v>162</v>
      </c>
      <c r="L51" t="s">
        <v>163</v>
      </c>
      <c r="M51" t="s">
        <v>164</v>
      </c>
      <c r="N51">
        <v>7861</v>
      </c>
      <c r="O51">
        <v>49</v>
      </c>
      <c r="P51" t="str">
        <f t="shared" si="0"/>
        <v>0600350</v>
      </c>
      <c r="Q51" t="s">
        <v>177</v>
      </c>
      <c r="R51" t="str">
        <f t="shared" si="1"/>
        <v>201011A</v>
      </c>
      <c r="S51" s="66">
        <v>5150000</v>
      </c>
      <c r="T51">
        <v>0</v>
      </c>
      <c r="U51" s="66">
        <v>0</v>
      </c>
      <c r="V51" s="66">
        <v>0</v>
      </c>
      <c r="W51" s="66">
        <v>0</v>
      </c>
      <c r="X51" s="66">
        <v>5150000</v>
      </c>
      <c r="Y51" s="66">
        <v>4950000</v>
      </c>
      <c r="Z51" s="66">
        <v>4950000</v>
      </c>
      <c r="AA51" s="66">
        <v>200000</v>
      </c>
      <c r="AB51" s="66">
        <v>4950000</v>
      </c>
      <c r="AC51" s="66">
        <v>0</v>
      </c>
      <c r="AD51" s="66">
        <v>200000</v>
      </c>
      <c r="AE51" s="66">
        <v>4950000</v>
      </c>
      <c r="AG51">
        <v>0</v>
      </c>
      <c r="AH51">
        <v>0</v>
      </c>
      <c r="AI51">
        <v>0</v>
      </c>
      <c r="AJ51">
        <v>0</v>
      </c>
      <c r="AK51" s="66">
        <f t="shared" si="2"/>
        <v>0</v>
      </c>
      <c r="AL51" s="66">
        <f t="shared" si="3"/>
        <v>0</v>
      </c>
      <c r="AM51" s="66">
        <f t="shared" si="4"/>
        <v>0</v>
      </c>
      <c r="AN51" s="66">
        <f t="shared" si="5"/>
        <v>200000</v>
      </c>
    </row>
    <row r="52" spans="1:40" x14ac:dyDescent="0.25">
      <c r="A52" t="s">
        <v>32</v>
      </c>
      <c r="B52" t="s">
        <v>33</v>
      </c>
      <c r="C52" t="s">
        <v>178</v>
      </c>
      <c r="D52" t="s">
        <v>128</v>
      </c>
      <c r="E52" t="s">
        <v>83</v>
      </c>
      <c r="F52" t="s">
        <v>129</v>
      </c>
      <c r="G52" t="s">
        <v>37</v>
      </c>
      <c r="H52" t="s">
        <v>38</v>
      </c>
      <c r="I52" t="s">
        <v>179</v>
      </c>
      <c r="J52" t="s">
        <v>130</v>
      </c>
      <c r="K52" t="s">
        <v>131</v>
      </c>
      <c r="L52" t="s">
        <v>132</v>
      </c>
      <c r="M52" t="s">
        <v>133</v>
      </c>
      <c r="N52">
        <v>7862</v>
      </c>
      <c r="O52">
        <v>50</v>
      </c>
      <c r="P52" t="str">
        <f t="shared" si="0"/>
        <v>0600000</v>
      </c>
      <c r="Q52" t="s">
        <v>180</v>
      </c>
      <c r="R52" t="str">
        <f t="shared" si="1"/>
        <v>202708A</v>
      </c>
      <c r="S52" s="66">
        <v>1008693317</v>
      </c>
      <c r="T52">
        <v>935853422</v>
      </c>
      <c r="U52" s="66">
        <v>0</v>
      </c>
      <c r="V52" s="66">
        <v>0</v>
      </c>
      <c r="W52" s="66">
        <v>0</v>
      </c>
      <c r="X52" s="66">
        <v>1944546739</v>
      </c>
      <c r="Y52" s="66">
        <v>778349100</v>
      </c>
      <c r="Z52" s="66">
        <v>778349100</v>
      </c>
      <c r="AA52" s="66">
        <v>1166197639</v>
      </c>
      <c r="AB52" s="66">
        <v>778349100</v>
      </c>
      <c r="AC52" s="66">
        <v>0</v>
      </c>
      <c r="AD52" s="66">
        <v>1166197639</v>
      </c>
      <c r="AE52" s="66">
        <v>773349100</v>
      </c>
      <c r="AG52">
        <v>-50596300</v>
      </c>
      <c r="AH52">
        <v>-50585300</v>
      </c>
      <c r="AI52">
        <v>365811900</v>
      </c>
      <c r="AJ52">
        <v>407811900</v>
      </c>
      <c r="AK52" s="66">
        <f t="shared" si="2"/>
        <v>0</v>
      </c>
      <c r="AL52" s="66">
        <f t="shared" si="3"/>
        <v>5000000</v>
      </c>
      <c r="AM52" s="66">
        <f t="shared" si="4"/>
        <v>0</v>
      </c>
      <c r="AN52" s="66">
        <f t="shared" si="5"/>
        <v>1166197639</v>
      </c>
    </row>
    <row r="53" spans="1:40" x14ac:dyDescent="0.25">
      <c r="A53" t="s">
        <v>32</v>
      </c>
      <c r="B53" t="s">
        <v>33</v>
      </c>
      <c r="C53" t="s">
        <v>181</v>
      </c>
      <c r="D53" t="s">
        <v>128</v>
      </c>
      <c r="E53" t="s">
        <v>83</v>
      </c>
      <c r="F53" t="s">
        <v>153</v>
      </c>
      <c r="G53" t="s">
        <v>37</v>
      </c>
      <c r="H53" t="s">
        <v>38</v>
      </c>
      <c r="I53" t="s">
        <v>182</v>
      </c>
      <c r="J53" t="s">
        <v>130</v>
      </c>
      <c r="K53" t="s">
        <v>131</v>
      </c>
      <c r="L53" t="s">
        <v>154</v>
      </c>
      <c r="M53" t="s">
        <v>155</v>
      </c>
      <c r="N53">
        <v>7863</v>
      </c>
      <c r="O53">
        <v>51</v>
      </c>
      <c r="P53" t="str">
        <f t="shared" si="0"/>
        <v>0600410</v>
      </c>
      <c r="Q53" t="s">
        <v>183</v>
      </c>
      <c r="R53" t="str">
        <f t="shared" si="1"/>
        <v>203131A</v>
      </c>
      <c r="S53" s="66">
        <v>2560478919</v>
      </c>
      <c r="T53">
        <v>0</v>
      </c>
      <c r="U53" s="66">
        <v>656053562</v>
      </c>
      <c r="V53" s="66">
        <v>0</v>
      </c>
      <c r="W53" s="66">
        <v>0</v>
      </c>
      <c r="X53" s="66">
        <v>1904425357</v>
      </c>
      <c r="Y53" s="66">
        <v>1618233943</v>
      </c>
      <c r="Z53" s="66">
        <v>1618233943</v>
      </c>
      <c r="AA53" s="66">
        <v>286191414</v>
      </c>
      <c r="AB53" s="66">
        <v>1618233943</v>
      </c>
      <c r="AC53" s="66">
        <v>0</v>
      </c>
      <c r="AD53" s="66">
        <v>286191414</v>
      </c>
      <c r="AE53" s="66">
        <v>1618233943</v>
      </c>
      <c r="AG53">
        <v>-280591414</v>
      </c>
      <c r="AH53">
        <v>-55707549</v>
      </c>
      <c r="AI53">
        <v>27820533</v>
      </c>
      <c r="AJ53">
        <v>27820533</v>
      </c>
      <c r="AK53" s="66">
        <f t="shared" si="2"/>
        <v>0</v>
      </c>
      <c r="AL53" s="66">
        <f t="shared" si="3"/>
        <v>0</v>
      </c>
      <c r="AM53" s="66">
        <f t="shared" si="4"/>
        <v>0</v>
      </c>
      <c r="AN53" s="66">
        <f t="shared" si="5"/>
        <v>286191414</v>
      </c>
    </row>
    <row r="54" spans="1:40" x14ac:dyDescent="0.25">
      <c r="A54" t="s">
        <v>32</v>
      </c>
      <c r="B54" t="s">
        <v>184</v>
      </c>
      <c r="C54" t="s">
        <v>170</v>
      </c>
      <c r="D54" t="s">
        <v>128</v>
      </c>
      <c r="E54" t="s">
        <v>83</v>
      </c>
      <c r="F54" t="s">
        <v>129</v>
      </c>
      <c r="G54" t="s">
        <v>37</v>
      </c>
      <c r="H54" t="s">
        <v>185</v>
      </c>
      <c r="I54" t="s">
        <v>171</v>
      </c>
      <c r="J54" t="s">
        <v>130</v>
      </c>
      <c r="K54" t="s">
        <v>131</v>
      </c>
      <c r="L54" t="s">
        <v>132</v>
      </c>
      <c r="M54" t="s">
        <v>133</v>
      </c>
      <c r="N54">
        <v>7891</v>
      </c>
      <c r="O54">
        <v>63</v>
      </c>
      <c r="P54" t="str">
        <f t="shared" si="0"/>
        <v>0600000</v>
      </c>
      <c r="Q54" t="s">
        <v>186</v>
      </c>
      <c r="R54" t="str">
        <f t="shared" si="1"/>
        <v>241011A</v>
      </c>
      <c r="S54" s="66">
        <v>0</v>
      </c>
      <c r="T54">
        <v>1292058215</v>
      </c>
      <c r="U54" s="66">
        <v>0</v>
      </c>
      <c r="V54" s="66">
        <v>0</v>
      </c>
      <c r="W54" s="66">
        <v>0</v>
      </c>
      <c r="X54" s="66">
        <v>1292058215</v>
      </c>
      <c r="Y54" s="66">
        <v>1275711986</v>
      </c>
      <c r="Z54" s="66">
        <v>1275711986</v>
      </c>
      <c r="AA54" s="66">
        <v>16346229</v>
      </c>
      <c r="AB54" s="66">
        <v>1275711986</v>
      </c>
      <c r="AC54" s="66">
        <v>0</v>
      </c>
      <c r="AD54" s="66">
        <v>16346229</v>
      </c>
      <c r="AE54" s="66">
        <v>1256211986</v>
      </c>
      <c r="AG54">
        <v>-16346229</v>
      </c>
      <c r="AH54">
        <v>-16346229</v>
      </c>
      <c r="AI54">
        <v>612653836</v>
      </c>
      <c r="AJ54">
        <v>603153836</v>
      </c>
      <c r="AK54" s="66">
        <f t="shared" si="2"/>
        <v>0</v>
      </c>
      <c r="AL54" s="66">
        <f t="shared" si="3"/>
        <v>19500000</v>
      </c>
      <c r="AM54" s="66">
        <f t="shared" si="4"/>
        <v>0</v>
      </c>
      <c r="AN54" s="66">
        <f t="shared" si="5"/>
        <v>16346229</v>
      </c>
    </row>
    <row r="55" spans="1:40" x14ac:dyDescent="0.25">
      <c r="A55" t="s">
        <v>32</v>
      </c>
      <c r="B55" t="s">
        <v>184</v>
      </c>
      <c r="C55" t="s">
        <v>170</v>
      </c>
      <c r="D55" t="s">
        <v>128</v>
      </c>
      <c r="E55" t="s">
        <v>83</v>
      </c>
      <c r="F55" t="s">
        <v>135</v>
      </c>
      <c r="G55" t="s">
        <v>37</v>
      </c>
      <c r="H55" t="s">
        <v>185</v>
      </c>
      <c r="I55" t="s">
        <v>171</v>
      </c>
      <c r="J55" t="s">
        <v>130</v>
      </c>
      <c r="K55" t="s">
        <v>131</v>
      </c>
      <c r="L55" t="s">
        <v>136</v>
      </c>
      <c r="M55" t="s">
        <v>137</v>
      </c>
      <c r="N55">
        <v>7864</v>
      </c>
      <c r="O55">
        <v>52</v>
      </c>
      <c r="P55" t="str">
        <f t="shared" si="0"/>
        <v>0600100</v>
      </c>
      <c r="Q55" t="s">
        <v>187</v>
      </c>
      <c r="R55" t="str">
        <f t="shared" si="1"/>
        <v>241011A</v>
      </c>
      <c r="S55" s="66">
        <v>0</v>
      </c>
      <c r="T55">
        <v>300000000</v>
      </c>
      <c r="U55" s="66">
        <v>0</v>
      </c>
      <c r="V55" s="66">
        <v>0</v>
      </c>
      <c r="W55" s="66">
        <v>282000000</v>
      </c>
      <c r="X55" s="66">
        <v>18000000</v>
      </c>
      <c r="Y55" s="66">
        <v>12500000</v>
      </c>
      <c r="Z55" s="66">
        <v>12500000</v>
      </c>
      <c r="AA55" s="66">
        <v>5500000</v>
      </c>
      <c r="AB55" s="66">
        <v>12500000</v>
      </c>
      <c r="AC55" s="66">
        <v>0</v>
      </c>
      <c r="AD55" s="66">
        <v>5500000</v>
      </c>
      <c r="AE55" s="66">
        <v>0</v>
      </c>
      <c r="AG55">
        <v>0</v>
      </c>
      <c r="AH55">
        <v>0</v>
      </c>
      <c r="AI55">
        <v>12500000</v>
      </c>
      <c r="AJ55">
        <v>0</v>
      </c>
      <c r="AK55" s="66">
        <f t="shared" si="2"/>
        <v>0</v>
      </c>
      <c r="AL55" s="66">
        <f t="shared" si="3"/>
        <v>12500000</v>
      </c>
      <c r="AM55" s="66">
        <f t="shared" si="4"/>
        <v>0</v>
      </c>
      <c r="AN55" s="66">
        <f t="shared" si="5"/>
        <v>5500000</v>
      </c>
    </row>
    <row r="56" spans="1:40" x14ac:dyDescent="0.25">
      <c r="A56" t="s">
        <v>32</v>
      </c>
      <c r="B56" t="s">
        <v>184</v>
      </c>
      <c r="C56" t="s">
        <v>170</v>
      </c>
      <c r="D56" t="s">
        <v>128</v>
      </c>
      <c r="E56" t="s">
        <v>83</v>
      </c>
      <c r="F56" t="s">
        <v>139</v>
      </c>
      <c r="G56" t="s">
        <v>37</v>
      </c>
      <c r="H56" t="s">
        <v>185</v>
      </c>
      <c r="I56" t="s">
        <v>171</v>
      </c>
      <c r="J56" t="s">
        <v>130</v>
      </c>
      <c r="K56" t="s">
        <v>131</v>
      </c>
      <c r="L56" t="s">
        <v>140</v>
      </c>
      <c r="M56" t="s">
        <v>141</v>
      </c>
      <c r="N56">
        <v>7865</v>
      </c>
      <c r="O56">
        <v>53</v>
      </c>
      <c r="P56" t="str">
        <f t="shared" si="0"/>
        <v>0600180</v>
      </c>
      <c r="Q56" t="s">
        <v>188</v>
      </c>
      <c r="R56" t="str">
        <f t="shared" si="1"/>
        <v>241011A</v>
      </c>
      <c r="S56" s="66">
        <v>0</v>
      </c>
      <c r="T56">
        <v>646029108</v>
      </c>
      <c r="U56" s="66">
        <v>0</v>
      </c>
      <c r="V56" s="66">
        <v>0</v>
      </c>
      <c r="W56" s="66">
        <v>196029108</v>
      </c>
      <c r="X56" s="66">
        <v>450000000</v>
      </c>
      <c r="Y56" s="66">
        <v>310342000</v>
      </c>
      <c r="Z56" s="66">
        <v>431602000</v>
      </c>
      <c r="AA56" s="66">
        <v>18398000</v>
      </c>
      <c r="AB56" s="66">
        <v>431602000</v>
      </c>
      <c r="AC56" s="66">
        <v>121260000</v>
      </c>
      <c r="AD56" s="66">
        <v>139658000</v>
      </c>
      <c r="AE56" s="66">
        <v>209142000</v>
      </c>
      <c r="AG56">
        <v>-18334460</v>
      </c>
      <c r="AH56">
        <v>431602000</v>
      </c>
      <c r="AI56">
        <v>310342000</v>
      </c>
      <c r="AJ56">
        <v>209142000</v>
      </c>
      <c r="AK56" s="66">
        <f t="shared" si="2"/>
        <v>121260000</v>
      </c>
      <c r="AL56" s="66">
        <f t="shared" si="3"/>
        <v>101200000</v>
      </c>
      <c r="AM56" s="66">
        <f t="shared" si="4"/>
        <v>0</v>
      </c>
      <c r="AN56" s="66">
        <f t="shared" si="5"/>
        <v>18398000</v>
      </c>
    </row>
    <row r="57" spans="1:40" s="165" customFormat="1" x14ac:dyDescent="0.25">
      <c r="A57" s="165" t="s">
        <v>32</v>
      </c>
      <c r="B57" s="165" t="s">
        <v>184</v>
      </c>
      <c r="C57" s="165" t="s">
        <v>170</v>
      </c>
      <c r="D57" s="165" t="s">
        <v>128</v>
      </c>
      <c r="E57" s="165" t="s">
        <v>83</v>
      </c>
      <c r="F57" s="165" t="s">
        <v>143</v>
      </c>
      <c r="G57" s="165" t="s">
        <v>37</v>
      </c>
      <c r="H57" s="165" t="s">
        <v>185</v>
      </c>
      <c r="I57" s="165" t="s">
        <v>171</v>
      </c>
      <c r="J57" s="165" t="s">
        <v>130</v>
      </c>
      <c r="K57" s="165" t="s">
        <v>131</v>
      </c>
      <c r="L57" s="165" t="s">
        <v>144</v>
      </c>
      <c r="M57" s="165" t="s">
        <v>147</v>
      </c>
      <c r="N57" s="165">
        <v>7866</v>
      </c>
      <c r="O57" s="165">
        <v>54</v>
      </c>
      <c r="P57" s="165" t="str">
        <f t="shared" si="0"/>
        <v>0600340</v>
      </c>
      <c r="Q57" s="165" t="s">
        <v>189</v>
      </c>
      <c r="R57" s="165" t="str">
        <f t="shared" si="1"/>
        <v>241011A</v>
      </c>
      <c r="S57" s="166">
        <v>0</v>
      </c>
      <c r="T57">
        <v>0</v>
      </c>
      <c r="U57" s="166">
        <v>0</v>
      </c>
      <c r="V57" s="166">
        <v>1494774173</v>
      </c>
      <c r="W57" s="166">
        <v>0</v>
      </c>
      <c r="X57" s="166">
        <v>1494774173</v>
      </c>
      <c r="Y57" s="166">
        <v>0</v>
      </c>
      <c r="Z57" s="166">
        <v>0</v>
      </c>
      <c r="AA57" s="166">
        <v>1494774173</v>
      </c>
      <c r="AB57" s="166">
        <v>0</v>
      </c>
      <c r="AC57" s="166">
        <v>0</v>
      </c>
      <c r="AD57" s="166">
        <v>1494774173</v>
      </c>
      <c r="AE57" s="166">
        <v>0</v>
      </c>
      <c r="AG57" s="165">
        <v>0</v>
      </c>
      <c r="AH57" s="165">
        <v>0</v>
      </c>
      <c r="AI57" s="165">
        <v>0</v>
      </c>
      <c r="AJ57" s="165">
        <v>0</v>
      </c>
      <c r="AK57" s="66">
        <f t="shared" si="2"/>
        <v>0</v>
      </c>
      <c r="AL57" s="66">
        <f t="shared" si="3"/>
        <v>0</v>
      </c>
      <c r="AM57" s="66">
        <f t="shared" si="4"/>
        <v>0</v>
      </c>
      <c r="AN57" s="66">
        <f t="shared" si="5"/>
        <v>1494774173</v>
      </c>
    </row>
    <row r="58" spans="1:40" s="165" customFormat="1" x14ac:dyDescent="0.25">
      <c r="A58" s="165" t="s">
        <v>32</v>
      </c>
      <c r="B58" s="165" t="s">
        <v>184</v>
      </c>
      <c r="C58" s="165" t="s">
        <v>170</v>
      </c>
      <c r="D58" s="165" t="s">
        <v>128</v>
      </c>
      <c r="E58" s="165" t="s">
        <v>83</v>
      </c>
      <c r="F58" s="165" t="s">
        <v>143</v>
      </c>
      <c r="G58" s="165" t="s">
        <v>37</v>
      </c>
      <c r="H58" s="165" t="s">
        <v>185</v>
      </c>
      <c r="I58" s="165" t="s">
        <v>171</v>
      </c>
      <c r="J58" s="165" t="s">
        <v>130</v>
      </c>
      <c r="K58" s="165" t="s">
        <v>131</v>
      </c>
      <c r="L58" s="165" t="s">
        <v>144</v>
      </c>
      <c r="M58" s="165" t="s">
        <v>145</v>
      </c>
      <c r="N58" s="165">
        <v>7892</v>
      </c>
      <c r="O58" s="165">
        <v>64</v>
      </c>
      <c r="P58" s="165" t="str">
        <f>RIGHT(Q58,7)</f>
        <v>0600270</v>
      </c>
      <c r="Q58" s="165" t="s">
        <v>190</v>
      </c>
      <c r="R58" s="165" t="str">
        <f>LEFT(Q58,7)</f>
        <v>241011A</v>
      </c>
      <c r="S58" s="166">
        <v>0</v>
      </c>
      <c r="T58">
        <v>669043662</v>
      </c>
      <c r="U58" s="166">
        <v>0</v>
      </c>
      <c r="V58" s="166">
        <v>0</v>
      </c>
      <c r="W58" s="166">
        <v>599335775</v>
      </c>
      <c r="X58" s="166">
        <v>69707887</v>
      </c>
      <c r="Y58" s="166">
        <v>65650810</v>
      </c>
      <c r="Z58" s="166">
        <v>65650810</v>
      </c>
      <c r="AA58" s="166">
        <v>4057077</v>
      </c>
      <c r="AB58" s="166">
        <v>65650810</v>
      </c>
      <c r="AC58" s="166">
        <v>0</v>
      </c>
      <c r="AD58" s="166">
        <v>4057077</v>
      </c>
      <c r="AE58" s="166">
        <v>65650810</v>
      </c>
      <c r="AG58" s="165">
        <v>-4057077</v>
      </c>
      <c r="AH58" s="165">
        <v>-4057077</v>
      </c>
      <c r="AI58" s="165">
        <v>27661859</v>
      </c>
      <c r="AJ58" s="165">
        <v>27661859</v>
      </c>
      <c r="AK58" s="66">
        <f>AB58-Y58</f>
        <v>0</v>
      </c>
      <c r="AL58" s="66">
        <f>Y58-AE58</f>
        <v>0</v>
      </c>
      <c r="AM58" s="66">
        <f>Z58-AB58</f>
        <v>0</v>
      </c>
      <c r="AN58" s="66">
        <f t="shared" si="5"/>
        <v>4057077</v>
      </c>
    </row>
    <row r="59" spans="1:40" x14ac:dyDescent="0.25">
      <c r="A59" t="s">
        <v>32</v>
      </c>
      <c r="B59" t="s">
        <v>184</v>
      </c>
      <c r="C59" t="s">
        <v>170</v>
      </c>
      <c r="D59" t="s">
        <v>128</v>
      </c>
      <c r="E59" t="s">
        <v>83</v>
      </c>
      <c r="F59" t="s">
        <v>149</v>
      </c>
      <c r="G59" t="s">
        <v>37</v>
      </c>
      <c r="H59" t="s">
        <v>185</v>
      </c>
      <c r="I59" t="s">
        <v>171</v>
      </c>
      <c r="J59" t="s">
        <v>130</v>
      </c>
      <c r="K59" t="s">
        <v>131</v>
      </c>
      <c r="L59" t="s">
        <v>150</v>
      </c>
      <c r="M59" t="s">
        <v>151</v>
      </c>
      <c r="N59">
        <v>7867</v>
      </c>
      <c r="O59">
        <v>55</v>
      </c>
      <c r="P59" t="str">
        <f t="shared" si="0"/>
        <v>0600420</v>
      </c>
      <c r="Q59" t="s">
        <v>191</v>
      </c>
      <c r="R59" t="str">
        <f t="shared" si="1"/>
        <v>241011A</v>
      </c>
      <c r="S59" s="66">
        <v>0</v>
      </c>
      <c r="T59">
        <v>0</v>
      </c>
      <c r="U59" s="66">
        <v>0</v>
      </c>
      <c r="V59" s="66">
        <v>0</v>
      </c>
      <c r="W59" s="66">
        <v>0</v>
      </c>
      <c r="X59" s="66">
        <v>0</v>
      </c>
      <c r="Y59" s="66">
        <v>0</v>
      </c>
      <c r="Z59" s="66">
        <v>0</v>
      </c>
      <c r="AA59" s="66">
        <v>0</v>
      </c>
      <c r="AB59" s="66">
        <v>0</v>
      </c>
      <c r="AC59" s="66">
        <v>0</v>
      </c>
      <c r="AD59" s="66">
        <v>0</v>
      </c>
      <c r="AE59" s="66">
        <v>0</v>
      </c>
      <c r="AG59">
        <v>0</v>
      </c>
      <c r="AH59">
        <v>0</v>
      </c>
      <c r="AI59">
        <v>0</v>
      </c>
      <c r="AJ59">
        <v>0</v>
      </c>
      <c r="AK59" s="66">
        <f t="shared" si="2"/>
        <v>0</v>
      </c>
      <c r="AL59" s="66">
        <f t="shared" si="3"/>
        <v>0</v>
      </c>
      <c r="AM59" s="66">
        <f t="shared" si="4"/>
        <v>0</v>
      </c>
      <c r="AN59" s="66">
        <f t="shared" si="5"/>
        <v>0</v>
      </c>
    </row>
    <row r="60" spans="1:40" x14ac:dyDescent="0.25">
      <c r="A60" t="s">
        <v>32</v>
      </c>
      <c r="B60" t="s">
        <v>184</v>
      </c>
      <c r="C60" t="s">
        <v>170</v>
      </c>
      <c r="D60" t="s">
        <v>128</v>
      </c>
      <c r="E60" t="s">
        <v>83</v>
      </c>
      <c r="F60" t="s">
        <v>153</v>
      </c>
      <c r="G60" t="s">
        <v>37</v>
      </c>
      <c r="H60" t="s">
        <v>185</v>
      </c>
      <c r="I60" t="s">
        <v>171</v>
      </c>
      <c r="J60" t="s">
        <v>130</v>
      </c>
      <c r="K60" t="s">
        <v>131</v>
      </c>
      <c r="L60" t="s">
        <v>154</v>
      </c>
      <c r="M60" t="s">
        <v>155</v>
      </c>
      <c r="N60">
        <v>7868</v>
      </c>
      <c r="O60">
        <v>56</v>
      </c>
      <c r="P60" t="str">
        <f t="shared" si="0"/>
        <v>0600410</v>
      </c>
      <c r="Q60" t="s">
        <v>192</v>
      </c>
      <c r="R60" t="str">
        <f t="shared" si="1"/>
        <v>241011A</v>
      </c>
      <c r="S60" s="66">
        <v>0</v>
      </c>
      <c r="T60">
        <v>600000000</v>
      </c>
      <c r="U60" s="66">
        <v>0</v>
      </c>
      <c r="V60" s="66">
        <v>0</v>
      </c>
      <c r="W60" s="66">
        <v>417409290</v>
      </c>
      <c r="X60" s="66">
        <v>182590710</v>
      </c>
      <c r="Y60" s="66">
        <v>92905000</v>
      </c>
      <c r="Z60" s="66">
        <v>92905000</v>
      </c>
      <c r="AA60" s="66">
        <v>89685710</v>
      </c>
      <c r="AB60" s="66">
        <v>92905000</v>
      </c>
      <c r="AC60" s="66">
        <v>0</v>
      </c>
      <c r="AD60" s="66">
        <v>89685710</v>
      </c>
      <c r="AE60" s="66">
        <v>92905000</v>
      </c>
      <c r="AG60">
        <v>-45583587</v>
      </c>
      <c r="AH60">
        <v>0</v>
      </c>
      <c r="AI60">
        <v>27871500</v>
      </c>
      <c r="AJ60">
        <v>65033500</v>
      </c>
      <c r="AK60" s="66">
        <f t="shared" si="2"/>
        <v>0</v>
      </c>
      <c r="AL60" s="66">
        <f t="shared" si="3"/>
        <v>0</v>
      </c>
      <c r="AM60" s="66">
        <f t="shared" si="4"/>
        <v>0</v>
      </c>
      <c r="AN60" s="66">
        <f t="shared" si="5"/>
        <v>89685710</v>
      </c>
    </row>
    <row r="61" spans="1:40" x14ac:dyDescent="0.25">
      <c r="A61" t="s">
        <v>32</v>
      </c>
      <c r="B61" t="s">
        <v>184</v>
      </c>
      <c r="C61" t="s">
        <v>170</v>
      </c>
      <c r="D61" t="s">
        <v>128</v>
      </c>
      <c r="E61" t="s">
        <v>83</v>
      </c>
      <c r="F61" t="s">
        <v>157</v>
      </c>
      <c r="G61" t="s">
        <v>37</v>
      </c>
      <c r="H61" t="s">
        <v>185</v>
      </c>
      <c r="I61" t="s">
        <v>171</v>
      </c>
      <c r="J61" t="s">
        <v>130</v>
      </c>
      <c r="K61" t="s">
        <v>131</v>
      </c>
      <c r="L61" t="s">
        <v>158</v>
      </c>
      <c r="M61" t="s">
        <v>159</v>
      </c>
      <c r="N61">
        <v>7869</v>
      </c>
      <c r="O61">
        <v>57</v>
      </c>
      <c r="P61" t="str">
        <f t="shared" si="0"/>
        <v>0600430</v>
      </c>
      <c r="Q61" t="s">
        <v>193</v>
      </c>
      <c r="R61" t="str">
        <f t="shared" si="1"/>
        <v>241011A</v>
      </c>
      <c r="S61" s="66">
        <v>0</v>
      </c>
      <c r="T61">
        <v>141330620</v>
      </c>
      <c r="U61" s="66">
        <v>0</v>
      </c>
      <c r="V61" s="66">
        <v>0</v>
      </c>
      <c r="W61" s="66">
        <v>0</v>
      </c>
      <c r="X61" s="66">
        <v>141330620</v>
      </c>
      <c r="Y61" s="66">
        <v>5000000</v>
      </c>
      <c r="Z61" s="66">
        <v>104125173</v>
      </c>
      <c r="AA61" s="66">
        <v>37205447</v>
      </c>
      <c r="AB61" s="66">
        <v>104125173</v>
      </c>
      <c r="AC61" s="66">
        <v>99125173</v>
      </c>
      <c r="AD61" s="66">
        <v>136330620</v>
      </c>
      <c r="AE61" s="66">
        <v>0</v>
      </c>
      <c r="AG61">
        <v>0</v>
      </c>
      <c r="AH61">
        <v>0</v>
      </c>
      <c r="AI61">
        <v>5000000</v>
      </c>
      <c r="AJ61">
        <v>0</v>
      </c>
      <c r="AK61" s="66">
        <f t="shared" si="2"/>
        <v>99125173</v>
      </c>
      <c r="AL61" s="66">
        <f t="shared" si="3"/>
        <v>5000000</v>
      </c>
      <c r="AM61" s="66">
        <f t="shared" si="4"/>
        <v>0</v>
      </c>
      <c r="AN61" s="66">
        <f t="shared" si="5"/>
        <v>37205447</v>
      </c>
    </row>
    <row r="62" spans="1:40" x14ac:dyDescent="0.25">
      <c r="A62" t="s">
        <v>32</v>
      </c>
      <c r="B62" t="s">
        <v>184</v>
      </c>
      <c r="C62" t="s">
        <v>170</v>
      </c>
      <c r="D62" t="s">
        <v>128</v>
      </c>
      <c r="E62" t="s">
        <v>161</v>
      </c>
      <c r="F62" t="s">
        <v>161</v>
      </c>
      <c r="G62" t="s">
        <v>37</v>
      </c>
      <c r="H62" t="s">
        <v>185</v>
      </c>
      <c r="I62" t="s">
        <v>171</v>
      </c>
      <c r="J62" t="s">
        <v>130</v>
      </c>
      <c r="K62" t="s">
        <v>162</v>
      </c>
      <c r="L62" t="s">
        <v>163</v>
      </c>
      <c r="M62" t="s">
        <v>164</v>
      </c>
      <c r="N62">
        <v>7870</v>
      </c>
      <c r="O62">
        <v>58</v>
      </c>
      <c r="P62" t="str">
        <f t="shared" si="0"/>
        <v>0600350</v>
      </c>
      <c r="Q62" t="s">
        <v>194</v>
      </c>
      <c r="R62" t="str">
        <f t="shared" si="1"/>
        <v>241011A</v>
      </c>
      <c r="S62" s="66">
        <v>0</v>
      </c>
      <c r="T62">
        <v>150740125</v>
      </c>
      <c r="U62" s="66">
        <v>0</v>
      </c>
      <c r="V62" s="66">
        <v>0</v>
      </c>
      <c r="W62" s="66">
        <v>0</v>
      </c>
      <c r="X62" s="66">
        <v>150740125</v>
      </c>
      <c r="Y62" s="66">
        <v>144569249</v>
      </c>
      <c r="Z62" s="66">
        <v>144569249</v>
      </c>
      <c r="AA62" s="66">
        <v>6170876</v>
      </c>
      <c r="AB62" s="66">
        <v>144569249</v>
      </c>
      <c r="AC62" s="66">
        <v>0</v>
      </c>
      <c r="AD62" s="66">
        <v>6170876</v>
      </c>
      <c r="AE62" s="66">
        <v>118601249</v>
      </c>
      <c r="AG62">
        <v>-466</v>
      </c>
      <c r="AH62">
        <v>0</v>
      </c>
      <c r="AI62">
        <v>71858075</v>
      </c>
      <c r="AJ62">
        <v>45890075</v>
      </c>
      <c r="AK62" s="66">
        <f t="shared" si="2"/>
        <v>0</v>
      </c>
      <c r="AL62" s="66">
        <f t="shared" si="3"/>
        <v>25968000</v>
      </c>
      <c r="AM62" s="66">
        <f t="shared" si="4"/>
        <v>0</v>
      </c>
      <c r="AN62" s="66">
        <f t="shared" si="5"/>
        <v>6170876</v>
      </c>
    </row>
    <row r="63" spans="1:40" x14ac:dyDescent="0.25">
      <c r="A63" t="s">
        <v>32</v>
      </c>
      <c r="B63" t="s">
        <v>184</v>
      </c>
      <c r="C63" t="s">
        <v>178</v>
      </c>
      <c r="D63" t="s">
        <v>128</v>
      </c>
      <c r="E63" t="s">
        <v>83</v>
      </c>
      <c r="F63" t="s">
        <v>129</v>
      </c>
      <c r="G63" t="s">
        <v>37</v>
      </c>
      <c r="H63" t="s">
        <v>185</v>
      </c>
      <c r="I63" t="s">
        <v>179</v>
      </c>
      <c r="J63" t="s">
        <v>130</v>
      </c>
      <c r="K63" t="s">
        <v>131</v>
      </c>
      <c r="L63" t="s">
        <v>132</v>
      </c>
      <c r="M63" t="s">
        <v>133</v>
      </c>
      <c r="N63">
        <v>7871</v>
      </c>
      <c r="O63">
        <v>59</v>
      </c>
      <c r="P63" t="str">
        <f t="shared" si="0"/>
        <v>0600000</v>
      </c>
      <c r="Q63" t="s">
        <v>195</v>
      </c>
      <c r="R63" t="str">
        <f t="shared" si="1"/>
        <v>242708A</v>
      </c>
      <c r="S63" s="66">
        <v>0</v>
      </c>
      <c r="T63">
        <v>1809444224</v>
      </c>
      <c r="U63" s="66">
        <v>0</v>
      </c>
      <c r="V63" s="66">
        <v>0</v>
      </c>
      <c r="W63" s="66">
        <v>0</v>
      </c>
      <c r="X63" s="66">
        <v>1809444224</v>
      </c>
      <c r="Y63" s="66">
        <v>1673386910</v>
      </c>
      <c r="Z63" s="66">
        <v>1673386910</v>
      </c>
      <c r="AA63" s="66">
        <v>136057314</v>
      </c>
      <c r="AB63" s="66">
        <f>1684886910-11500000</f>
        <v>1673386910</v>
      </c>
      <c r="AC63" s="66">
        <v>0</v>
      </c>
      <c r="AD63" s="66">
        <v>136057314</v>
      </c>
      <c r="AE63" s="66">
        <v>1673386910</v>
      </c>
      <c r="AG63">
        <v>0</v>
      </c>
      <c r="AH63">
        <v>-10224564</v>
      </c>
      <c r="AI63">
        <v>106940578</v>
      </c>
      <c r="AJ63">
        <v>126840578</v>
      </c>
      <c r="AK63" s="66">
        <f t="shared" si="2"/>
        <v>0</v>
      </c>
      <c r="AL63" s="66">
        <f t="shared" si="3"/>
        <v>0</v>
      </c>
      <c r="AM63" s="66">
        <f t="shared" si="4"/>
        <v>0</v>
      </c>
      <c r="AN63" s="66">
        <f t="shared" si="5"/>
        <v>136057314</v>
      </c>
    </row>
    <row r="64" spans="1:40" x14ac:dyDescent="0.25">
      <c r="A64" t="s">
        <v>32</v>
      </c>
      <c r="B64" t="s">
        <v>184</v>
      </c>
      <c r="C64" t="s">
        <v>181</v>
      </c>
      <c r="D64" t="s">
        <v>128</v>
      </c>
      <c r="E64" t="s">
        <v>83</v>
      </c>
      <c r="F64" t="s">
        <v>153</v>
      </c>
      <c r="G64" t="s">
        <v>37</v>
      </c>
      <c r="H64" t="s">
        <v>185</v>
      </c>
      <c r="I64" t="s">
        <v>182</v>
      </c>
      <c r="J64" t="s">
        <v>130</v>
      </c>
      <c r="K64" t="s">
        <v>131</v>
      </c>
      <c r="L64" t="s">
        <v>154</v>
      </c>
      <c r="M64" t="s">
        <v>155</v>
      </c>
      <c r="N64">
        <v>7872</v>
      </c>
      <c r="O64">
        <v>60</v>
      </c>
      <c r="P64" t="str">
        <f t="shared" si="0"/>
        <v>0600410</v>
      </c>
      <c r="Q64" t="s">
        <v>196</v>
      </c>
      <c r="R64" t="str">
        <f t="shared" si="1"/>
        <v>243131A</v>
      </c>
      <c r="S64" s="66">
        <v>0</v>
      </c>
      <c r="T64">
        <v>2075271308</v>
      </c>
      <c r="U64" s="66">
        <v>0</v>
      </c>
      <c r="V64" s="66">
        <v>0</v>
      </c>
      <c r="W64" s="66">
        <v>0</v>
      </c>
      <c r="X64" s="66">
        <v>2075271308</v>
      </c>
      <c r="Y64" s="66">
        <v>2075271308</v>
      </c>
      <c r="Z64" s="66">
        <v>2075271308</v>
      </c>
      <c r="AA64" s="66">
        <v>0</v>
      </c>
      <c r="AB64" s="66">
        <v>2075271308</v>
      </c>
      <c r="AC64" s="66">
        <v>0</v>
      </c>
      <c r="AD64" s="66">
        <v>0</v>
      </c>
      <c r="AE64" s="66">
        <v>2075271308</v>
      </c>
      <c r="AG64">
        <v>0</v>
      </c>
      <c r="AH64">
        <v>0</v>
      </c>
      <c r="AI64">
        <v>0</v>
      </c>
      <c r="AJ64">
        <v>0</v>
      </c>
      <c r="AK64" s="66">
        <f t="shared" si="2"/>
        <v>0</v>
      </c>
      <c r="AL64" s="66">
        <f t="shared" si="3"/>
        <v>0</v>
      </c>
      <c r="AM64" s="66">
        <f t="shared" si="4"/>
        <v>0</v>
      </c>
      <c r="AN64" s="66">
        <f t="shared" si="5"/>
        <v>0</v>
      </c>
    </row>
    <row r="65" spans="1:40" hidden="1" x14ac:dyDescent="0.25">
      <c r="A65" t="s">
        <v>32</v>
      </c>
      <c r="B65" t="s">
        <v>197</v>
      </c>
      <c r="C65" t="s">
        <v>34</v>
      </c>
      <c r="D65" t="s">
        <v>35</v>
      </c>
      <c r="E65" t="s">
        <v>36</v>
      </c>
      <c r="F65" t="s">
        <v>57</v>
      </c>
      <c r="G65" t="s">
        <v>37</v>
      </c>
      <c r="H65" t="s">
        <v>198</v>
      </c>
      <c r="I65" t="s">
        <v>39</v>
      </c>
      <c r="J65" t="s">
        <v>40</v>
      </c>
      <c r="K65" t="s">
        <v>41</v>
      </c>
      <c r="L65" t="s">
        <v>58</v>
      </c>
      <c r="M65" t="s">
        <v>61</v>
      </c>
      <c r="N65">
        <v>7873</v>
      </c>
      <c r="O65">
        <v>61</v>
      </c>
      <c r="P65" t="str">
        <f t="shared" si="0"/>
        <v>0011390</v>
      </c>
      <c r="Q65" t="s">
        <v>199</v>
      </c>
      <c r="R65" t="str">
        <f t="shared" si="1"/>
        <v>2910101</v>
      </c>
      <c r="S65" s="66">
        <v>0</v>
      </c>
      <c r="T65">
        <v>0</v>
      </c>
      <c r="U65" s="66">
        <v>0</v>
      </c>
      <c r="V65" s="66">
        <v>0</v>
      </c>
      <c r="W65" s="66">
        <v>0</v>
      </c>
      <c r="X65" s="66">
        <v>0</v>
      </c>
      <c r="Y65" s="66">
        <v>0</v>
      </c>
      <c r="Z65" s="66">
        <v>0</v>
      </c>
      <c r="AA65" s="66">
        <v>0</v>
      </c>
      <c r="AB65" s="66">
        <v>0</v>
      </c>
      <c r="AC65" s="66">
        <v>0</v>
      </c>
      <c r="AD65" s="66">
        <v>0</v>
      </c>
      <c r="AE65" s="66">
        <v>0</v>
      </c>
      <c r="AG65">
        <v>0</v>
      </c>
      <c r="AH65">
        <v>0</v>
      </c>
      <c r="AI65">
        <v>0</v>
      </c>
      <c r="AJ65">
        <v>0</v>
      </c>
      <c r="AK65" s="66">
        <f t="shared" si="2"/>
        <v>0</v>
      </c>
      <c r="AL65" s="66">
        <f t="shared" si="3"/>
        <v>0</v>
      </c>
      <c r="AM65" s="66">
        <f t="shared" si="4"/>
        <v>0</v>
      </c>
      <c r="AN65" s="66">
        <f t="shared" si="5"/>
        <v>0</v>
      </c>
    </row>
    <row r="67" spans="1:40" hidden="1" x14ac:dyDescent="0.25">
      <c r="S67" s="100">
        <f>SUM(S2:S66)</f>
        <v>13740636534</v>
      </c>
      <c r="X67" s="100">
        <f t="shared" ref="X67:AE67" si="6">SUM(X2:X66)</f>
        <v>24365443003</v>
      </c>
      <c r="Y67" s="100">
        <f t="shared" si="6"/>
        <v>16097534429</v>
      </c>
      <c r="Z67" s="100">
        <f t="shared" si="6"/>
        <v>16917857425</v>
      </c>
      <c r="AA67" s="100">
        <f t="shared" si="6"/>
        <v>7447585578</v>
      </c>
      <c r="AB67" s="100">
        <f t="shared" si="6"/>
        <v>16917857425</v>
      </c>
      <c r="AC67" s="100">
        <f t="shared" si="6"/>
        <v>820322996</v>
      </c>
      <c r="AD67" s="100">
        <f t="shared" si="6"/>
        <v>8267908574</v>
      </c>
      <c r="AE67" s="100">
        <f t="shared" si="6"/>
        <v>15403800103</v>
      </c>
    </row>
    <row r="68" spans="1:40" x14ac:dyDescent="0.25">
      <c r="S68" s="100">
        <f>SUM(S2:S65)</f>
        <v>13740636534</v>
      </c>
      <c r="T68" s="100">
        <f t="shared" ref="T68:AN68" si="7">SUM(T2:T65)</f>
        <v>11280860031</v>
      </c>
      <c r="U68" s="100">
        <f t="shared" si="7"/>
        <v>656053562</v>
      </c>
      <c r="V68" s="100">
        <f t="shared" si="7"/>
        <v>3054992715</v>
      </c>
      <c r="W68" s="100">
        <f t="shared" si="7"/>
        <v>3054992715</v>
      </c>
      <c r="X68" s="100">
        <f t="shared" si="7"/>
        <v>24365443003</v>
      </c>
      <c r="Y68" s="100">
        <f t="shared" si="7"/>
        <v>16097534429</v>
      </c>
      <c r="Z68" s="100">
        <f t="shared" si="7"/>
        <v>16917857425</v>
      </c>
      <c r="AA68" s="100">
        <f t="shared" si="7"/>
        <v>7447585578</v>
      </c>
      <c r="AB68" s="100">
        <f t="shared" si="7"/>
        <v>16917857425</v>
      </c>
      <c r="AC68" s="100">
        <f t="shared" si="7"/>
        <v>820322996</v>
      </c>
      <c r="AD68" s="100">
        <f t="shared" si="7"/>
        <v>8267908574</v>
      </c>
      <c r="AE68" s="100">
        <f t="shared" si="7"/>
        <v>15403800103</v>
      </c>
      <c r="AF68" s="100">
        <f t="shared" si="7"/>
        <v>0</v>
      </c>
      <c r="AG68" s="100">
        <f t="shared" si="7"/>
        <v>471645222</v>
      </c>
      <c r="AH68" s="100">
        <f t="shared" si="7"/>
        <v>1443419548</v>
      </c>
      <c r="AI68" s="100">
        <f t="shared" si="7"/>
        <v>3851368720</v>
      </c>
      <c r="AJ68" s="100">
        <f t="shared" si="7"/>
        <v>3475368977</v>
      </c>
      <c r="AK68" s="100">
        <f t="shared" si="7"/>
        <v>820322996</v>
      </c>
      <c r="AL68" s="100">
        <f t="shared" si="7"/>
        <v>693734326</v>
      </c>
      <c r="AM68" s="100">
        <f t="shared" si="7"/>
        <v>0</v>
      </c>
      <c r="AN68" s="100">
        <f t="shared" si="7"/>
        <v>7447585578</v>
      </c>
    </row>
    <row r="69" spans="1:40" s="163" customFormat="1" x14ac:dyDescent="0.25">
      <c r="S69" s="66"/>
      <c r="T69"/>
      <c r="U69" s="66"/>
      <c r="V69" s="66"/>
      <c r="W69" s="66"/>
      <c r="X69" s="100"/>
      <c r="Y69" s="66"/>
      <c r="Z69" s="66"/>
      <c r="AA69" s="66"/>
      <c r="AB69" s="100"/>
      <c r="AC69" s="66"/>
      <c r="AD69" s="66"/>
      <c r="AE69" s="66"/>
      <c r="AG69"/>
      <c r="AH69"/>
      <c r="AI69"/>
      <c r="AJ69"/>
    </row>
    <row r="70" spans="1:40" x14ac:dyDescent="0.25">
      <c r="Q70" s="163" t="s">
        <v>452</v>
      </c>
      <c r="S70" s="100">
        <f>SUBTOTAL(9,S36:S64)</f>
        <v>6821399236</v>
      </c>
      <c r="T70" s="100">
        <f t="shared" ref="T70:AN70" si="8">SUBTOTAL(9,T36:T64)</f>
        <v>11280860031</v>
      </c>
      <c r="U70" s="100">
        <f t="shared" si="8"/>
        <v>656053562</v>
      </c>
      <c r="V70" s="100">
        <f t="shared" si="8"/>
        <v>2970000000</v>
      </c>
      <c r="W70" s="100">
        <f t="shared" si="8"/>
        <v>2970000000</v>
      </c>
      <c r="X70" s="100">
        <f t="shared" si="8"/>
        <v>17446205705</v>
      </c>
      <c r="Y70" s="100">
        <f t="shared" si="8"/>
        <v>10730009458</v>
      </c>
      <c r="Z70" s="100">
        <f t="shared" si="8"/>
        <v>11550332454</v>
      </c>
      <c r="AA70" s="100">
        <f t="shared" si="8"/>
        <v>5895873251</v>
      </c>
      <c r="AB70" s="100">
        <f t="shared" si="8"/>
        <v>11550332454</v>
      </c>
      <c r="AC70" s="100">
        <f t="shared" si="8"/>
        <v>820322996</v>
      </c>
      <c r="AD70" s="100">
        <f t="shared" si="8"/>
        <v>6716196247</v>
      </c>
      <c r="AE70" s="100">
        <f t="shared" si="8"/>
        <v>10268978476</v>
      </c>
      <c r="AF70" s="100">
        <f t="shared" si="8"/>
        <v>0</v>
      </c>
      <c r="AG70" s="100">
        <f t="shared" si="8"/>
        <v>131016071</v>
      </c>
      <c r="AH70" s="100">
        <f t="shared" si="8"/>
        <v>885552865</v>
      </c>
      <c r="AI70" s="100">
        <f t="shared" si="8"/>
        <v>2953450414</v>
      </c>
      <c r="AJ70" s="100">
        <f t="shared" si="8"/>
        <v>2718124397</v>
      </c>
      <c r="AK70" s="100">
        <f t="shared" si="8"/>
        <v>820322996</v>
      </c>
      <c r="AL70" s="100">
        <f t="shared" si="8"/>
        <v>461030982</v>
      </c>
      <c r="AM70" s="100">
        <f t="shared" si="8"/>
        <v>0</v>
      </c>
      <c r="AN70" s="100">
        <f t="shared" si="8"/>
        <v>5895873251</v>
      </c>
    </row>
  </sheetData>
  <autoFilter ref="A1:AN65" xr:uid="{1337CAD8-323D-444B-9569-7A5C7691CC2B}">
    <filterColumn colId="9">
      <filters>
        <filter val="GASTOS DE INVERSION"/>
      </filters>
    </filterColumn>
  </autoFilter>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0"/>
  <sheetViews>
    <sheetView topLeftCell="G1" workbookViewId="0">
      <selection activeCell="K5" sqref="K5"/>
    </sheetView>
  </sheetViews>
  <sheetFormatPr baseColWidth="10" defaultRowHeight="13.2" x14ac:dyDescent="0.25"/>
  <cols>
    <col min="6" max="22" width="15.44140625" customWidth="1"/>
  </cols>
  <sheetData>
    <row r="1" spans="1:21" ht="24" x14ac:dyDescent="0.25">
      <c r="A1" s="1" t="s">
        <v>200</v>
      </c>
      <c r="B1" s="1" t="s">
        <v>201</v>
      </c>
      <c r="C1" s="1" t="s">
        <v>202</v>
      </c>
      <c r="D1" s="1" t="s">
        <v>203</v>
      </c>
      <c r="E1" s="1" t="s">
        <v>204</v>
      </c>
      <c r="F1" s="1" t="s">
        <v>205</v>
      </c>
      <c r="G1" s="1" t="s">
        <v>206</v>
      </c>
      <c r="H1" s="1" t="s">
        <v>207</v>
      </c>
      <c r="I1" s="1" t="s">
        <v>208</v>
      </c>
      <c r="J1" s="1" t="s">
        <v>209</v>
      </c>
      <c r="K1" s="2" t="s">
        <v>210</v>
      </c>
      <c r="L1" s="2" t="s">
        <v>211</v>
      </c>
      <c r="M1" s="2" t="s">
        <v>212</v>
      </c>
      <c r="N1" s="1" t="s">
        <v>213</v>
      </c>
      <c r="O1" s="1" t="s">
        <v>214</v>
      </c>
      <c r="P1" s="1" t="s">
        <v>427</v>
      </c>
      <c r="Q1" s="1" t="s">
        <v>428</v>
      </c>
      <c r="R1" s="2" t="s">
        <v>215</v>
      </c>
      <c r="S1" s="3" t="s">
        <v>216</v>
      </c>
      <c r="T1" s="3" t="s">
        <v>217</v>
      </c>
      <c r="U1" s="69" t="s">
        <v>429</v>
      </c>
    </row>
    <row r="2" spans="1:21" ht="24" x14ac:dyDescent="0.25">
      <c r="A2" s="72" t="s">
        <v>222</v>
      </c>
      <c r="B2" s="4"/>
      <c r="C2" s="4"/>
      <c r="D2" s="4"/>
      <c r="E2" s="5"/>
      <c r="F2" s="1">
        <f t="shared" ref="F2:R2" si="0">+F3+F43</f>
        <v>17037252400</v>
      </c>
      <c r="G2" s="1">
        <f t="shared" si="0"/>
        <v>0</v>
      </c>
      <c r="H2" s="1">
        <f t="shared" si="0"/>
        <v>0</v>
      </c>
      <c r="I2" s="1">
        <f t="shared" si="0"/>
        <v>0</v>
      </c>
      <c r="J2" s="1">
        <f t="shared" si="0"/>
        <v>0</v>
      </c>
      <c r="K2" s="1">
        <f t="shared" si="0"/>
        <v>0</v>
      </c>
      <c r="L2" s="1">
        <f t="shared" si="0"/>
        <v>470610</v>
      </c>
      <c r="M2" s="1">
        <f t="shared" si="0"/>
        <v>1842</v>
      </c>
      <c r="N2" s="1">
        <f t="shared" si="0"/>
        <v>0</v>
      </c>
      <c r="O2" s="1">
        <f t="shared" si="0"/>
        <v>13740636534</v>
      </c>
      <c r="P2" s="1" t="e">
        <f>+P3+P43</f>
        <v>#VALUE!</v>
      </c>
      <c r="Q2" s="1" t="e">
        <f>+Q3+Q43</f>
        <v>#VALUE!</v>
      </c>
      <c r="R2" s="1" t="e">
        <f t="shared" si="0"/>
        <v>#VALUE!</v>
      </c>
      <c r="S2" s="3" t="e">
        <f>+M2/K2</f>
        <v>#DIV/0!</v>
      </c>
      <c r="T2" s="3" t="e">
        <f>+N2/K2</f>
        <v>#DIV/0!</v>
      </c>
      <c r="U2" s="1">
        <f>+U3+U43</f>
        <v>13024629958</v>
      </c>
    </row>
    <row r="3" spans="1:21" x14ac:dyDescent="0.25">
      <c r="A3" s="6" t="s">
        <v>223</v>
      </c>
      <c r="B3" s="7"/>
      <c r="C3" s="7"/>
      <c r="D3" s="7"/>
      <c r="E3" s="8"/>
      <c r="F3" s="9">
        <v>6601797000</v>
      </c>
      <c r="G3" s="9">
        <f t="shared" ref="G3:R3" si="1">+G4+G22+G38+G41</f>
        <v>0</v>
      </c>
      <c r="H3" s="9">
        <f t="shared" si="1"/>
        <v>0</v>
      </c>
      <c r="I3" s="9">
        <f t="shared" si="1"/>
        <v>0</v>
      </c>
      <c r="J3" s="9">
        <f t="shared" si="1"/>
        <v>0</v>
      </c>
      <c r="K3" s="9">
        <f t="shared" si="1"/>
        <v>0</v>
      </c>
      <c r="L3" s="9">
        <f t="shared" si="1"/>
        <v>274072</v>
      </c>
      <c r="M3" s="9">
        <f t="shared" si="1"/>
        <v>652</v>
      </c>
      <c r="N3" s="9">
        <f t="shared" si="1"/>
        <v>0</v>
      </c>
      <c r="O3" s="9">
        <f t="shared" si="1"/>
        <v>6919237298</v>
      </c>
      <c r="P3" s="9" t="e">
        <f>+P4+P22+P38+P41</f>
        <v>#VALUE!</v>
      </c>
      <c r="Q3" s="9" t="e">
        <f>+Q4+Q22+Q38+Q41</f>
        <v>#VALUE!</v>
      </c>
      <c r="R3" s="9" t="e">
        <f t="shared" si="1"/>
        <v>#VALUE!</v>
      </c>
      <c r="S3" s="10" t="e">
        <f>+M3/K3</f>
        <v>#DIV/0!</v>
      </c>
      <c r="T3" s="10" t="e">
        <f>+N3/K3</f>
        <v>#DIV/0!</v>
      </c>
      <c r="U3" s="9">
        <f>+U4+U22+U38+U41</f>
        <v>5471650144</v>
      </c>
    </row>
    <row r="4" spans="1:21" x14ac:dyDescent="0.25">
      <c r="A4" s="11" t="s">
        <v>41</v>
      </c>
      <c r="B4" s="12"/>
      <c r="C4" s="12"/>
      <c r="D4" s="12"/>
      <c r="E4" s="13"/>
      <c r="F4" s="14">
        <v>5500500000</v>
      </c>
      <c r="G4" s="14">
        <f t="shared" ref="G4:R4" si="2">SUM(G5:G21)</f>
        <v>0</v>
      </c>
      <c r="H4" s="14">
        <f t="shared" si="2"/>
        <v>0</v>
      </c>
      <c r="I4" s="14">
        <f t="shared" si="2"/>
        <v>0</v>
      </c>
      <c r="J4" s="14">
        <f t="shared" si="2"/>
        <v>0</v>
      </c>
      <c r="K4" s="14">
        <f>SUM(K5:K21)</f>
        <v>0</v>
      </c>
      <c r="L4" s="14">
        <f t="shared" si="2"/>
        <v>132957</v>
      </c>
      <c r="M4" s="14">
        <f t="shared" si="2"/>
        <v>153</v>
      </c>
      <c r="N4" s="14">
        <f t="shared" si="2"/>
        <v>0</v>
      </c>
      <c r="O4" s="14">
        <f t="shared" si="2"/>
        <v>5949510000</v>
      </c>
      <c r="P4" s="14">
        <f>SUM(P5:P21)</f>
        <v>-3.4171717174972262E+18</v>
      </c>
      <c r="Q4" s="14">
        <f>SUM(Q5:Q21)</f>
        <v>3.4171717115477176E+18</v>
      </c>
      <c r="R4" s="14" t="e">
        <f t="shared" si="2"/>
        <v>#VALUE!</v>
      </c>
      <c r="S4" s="15" t="e">
        <f>+M4/K4</f>
        <v>#DIV/0!</v>
      </c>
      <c r="T4" s="15" t="e">
        <f>+N4/K4</f>
        <v>#DIV/0!</v>
      </c>
      <c r="U4" s="14">
        <f>SUM(U5:U21)</f>
        <v>4701673507</v>
      </c>
    </row>
    <row r="5" spans="1:21" x14ac:dyDescent="0.25">
      <c r="A5" s="16" t="s">
        <v>43</v>
      </c>
      <c r="B5" s="16" t="s">
        <v>224</v>
      </c>
      <c r="C5" s="16">
        <v>1</v>
      </c>
      <c r="D5" s="16" t="s">
        <v>44</v>
      </c>
      <c r="E5" s="16" t="s">
        <v>225</v>
      </c>
      <c r="F5" s="17">
        <v>2600000000</v>
      </c>
      <c r="G5" s="17" t="str">
        <f>+gastos!I2</f>
        <v>FONDOS COMUNES</v>
      </c>
      <c r="H5" s="17" t="str">
        <f>+gastos!J2</f>
        <v>GASTOS DE FUNCIONAMIENTO</v>
      </c>
      <c r="I5" s="17" t="str">
        <f>+gastos!K2</f>
        <v>GASTOS DE PERSONAL</v>
      </c>
      <c r="J5" s="17" t="str">
        <f>+gastos!L2</f>
        <v>SERVICIOS PERSONALES ASOCIADOS A LA NÓMINA</v>
      </c>
      <c r="K5" s="67" t="str">
        <f>+gastos!M2</f>
        <v>Sueldos de personal de nomina</v>
      </c>
      <c r="L5" s="67">
        <f>+gastos!N2</f>
        <v>7813</v>
      </c>
      <c r="M5" s="67">
        <f>+gastos!O2</f>
        <v>1</v>
      </c>
      <c r="N5" s="17" t="str">
        <f>+gastos!Q2</f>
        <v>201010101010001111</v>
      </c>
      <c r="O5" s="17">
        <f>+gastos!S2</f>
        <v>2800000000</v>
      </c>
      <c r="P5" s="17">
        <f>M5-N5</f>
        <v>-2.0101010101000099E+17</v>
      </c>
      <c r="Q5" s="17">
        <f>N5-O5</f>
        <v>2.0101009821000099E+17</v>
      </c>
      <c r="R5" s="17" t="e">
        <f>K5-M5</f>
        <v>#VALUE!</v>
      </c>
      <c r="S5" s="18" t="e">
        <f>+M5/K5</f>
        <v>#VALUE!</v>
      </c>
      <c r="T5" s="70" t="e">
        <f>+N5/K5</f>
        <v>#VALUE!</v>
      </c>
      <c r="U5" s="17">
        <f>+gastos!Z2</f>
        <v>2582484636</v>
      </c>
    </row>
    <row r="6" spans="1:21" x14ac:dyDescent="0.25">
      <c r="A6" s="16" t="s">
        <v>45</v>
      </c>
      <c r="B6" s="16" t="s">
        <v>226</v>
      </c>
      <c r="C6" s="16">
        <v>2</v>
      </c>
      <c r="D6" s="16" t="s">
        <v>46</v>
      </c>
      <c r="E6" s="16" t="s">
        <v>225</v>
      </c>
      <c r="F6" s="17">
        <v>30000000</v>
      </c>
      <c r="G6" s="17" t="str">
        <f>+gastos!I3</f>
        <v>FONDOS COMUNES</v>
      </c>
      <c r="H6" s="17" t="str">
        <f>+gastos!J3</f>
        <v>GASTOS DE FUNCIONAMIENTO</v>
      </c>
      <c r="I6" s="17" t="str">
        <f>+gastos!K3</f>
        <v>GASTOS DE PERSONAL</v>
      </c>
      <c r="J6" s="17" t="str">
        <f>+gastos!L3</f>
        <v>SERVICIOS PERSONALES ASOCIADOS A LA NÓMINA</v>
      </c>
      <c r="K6" s="67" t="str">
        <f>+gastos!M3</f>
        <v>Horas extras y días festivos</v>
      </c>
      <c r="L6" s="67">
        <f>+gastos!N3</f>
        <v>7814</v>
      </c>
      <c r="M6" s="67">
        <f>+gastos!O3</f>
        <v>2</v>
      </c>
      <c r="N6" s="17" t="str">
        <f>+gastos!Q3</f>
        <v>201010101010001113</v>
      </c>
      <c r="O6" s="17">
        <f>+gastos!S3</f>
        <v>35000000</v>
      </c>
      <c r="P6" s="17">
        <f t="shared" ref="P6:P21" si="3">M6-N6</f>
        <v>-2.0101010101000099E+17</v>
      </c>
      <c r="Q6" s="17">
        <f t="shared" ref="Q6:Q21" si="4">N6-O6</f>
        <v>2.0101010097500099E+17</v>
      </c>
      <c r="R6" s="17" t="e">
        <f t="shared" ref="R6:R21" si="5">K6-M6</f>
        <v>#VALUE!</v>
      </c>
      <c r="S6" s="18" t="e">
        <f t="shared" ref="S6:S66" si="6">+M6/K6</f>
        <v>#VALUE!</v>
      </c>
      <c r="T6" s="70" t="e">
        <f t="shared" ref="T6:T66" si="7">+N6/K6</f>
        <v>#VALUE!</v>
      </c>
      <c r="U6" s="17">
        <f>+gastos!Z3</f>
        <v>5295610</v>
      </c>
    </row>
    <row r="7" spans="1:21" x14ac:dyDescent="0.25">
      <c r="A7" s="16" t="s">
        <v>47</v>
      </c>
      <c r="B7" s="16" t="s">
        <v>227</v>
      </c>
      <c r="C7" s="16">
        <v>3</v>
      </c>
      <c r="D7" s="16" t="s">
        <v>48</v>
      </c>
      <c r="E7" s="16" t="s">
        <v>225</v>
      </c>
      <c r="F7" s="17">
        <v>600000000</v>
      </c>
      <c r="G7" s="17" t="str">
        <f>+gastos!I4</f>
        <v>FONDOS COMUNES</v>
      </c>
      <c r="H7" s="17" t="str">
        <f>+gastos!J4</f>
        <v>GASTOS DE FUNCIONAMIENTO</v>
      </c>
      <c r="I7" s="17" t="str">
        <f>+gastos!K4</f>
        <v>GASTOS DE PERSONAL</v>
      </c>
      <c r="J7" s="17" t="str">
        <f>+gastos!L4</f>
        <v>SERVICIOS PERSONALES ASOCIADOS A LA NÓMINA</v>
      </c>
      <c r="K7" s="67" t="str">
        <f>+gastos!M4</f>
        <v>Primas legales</v>
      </c>
      <c r="L7" s="67">
        <f>+gastos!N4</f>
        <v>7815</v>
      </c>
      <c r="M7" s="67">
        <f>+gastos!O4</f>
        <v>3</v>
      </c>
      <c r="N7" s="17" t="str">
        <f>+gastos!Q4</f>
        <v>201010101010001114</v>
      </c>
      <c r="O7" s="17">
        <f>+gastos!S4</f>
        <v>635000000</v>
      </c>
      <c r="P7" s="17">
        <f t="shared" si="3"/>
        <v>-2.0101010101000099E+17</v>
      </c>
      <c r="Q7" s="17">
        <f t="shared" si="4"/>
        <v>2.0101010037500099E+17</v>
      </c>
      <c r="R7" s="17" t="e">
        <f t="shared" si="5"/>
        <v>#VALUE!</v>
      </c>
      <c r="S7" s="18" t="e">
        <f t="shared" si="6"/>
        <v>#VALUE!</v>
      </c>
      <c r="T7" s="70" t="e">
        <f t="shared" si="7"/>
        <v>#VALUE!</v>
      </c>
      <c r="U7" s="17">
        <f>+gastos!Z4</f>
        <v>472632748</v>
      </c>
    </row>
    <row r="8" spans="1:21" x14ac:dyDescent="0.25">
      <c r="A8" s="16" t="s">
        <v>49</v>
      </c>
      <c r="B8" s="16" t="s">
        <v>228</v>
      </c>
      <c r="C8" s="16">
        <v>4</v>
      </c>
      <c r="D8" s="16" t="s">
        <v>50</v>
      </c>
      <c r="E8" s="16" t="s">
        <v>225</v>
      </c>
      <c r="F8" s="17">
        <v>120000000</v>
      </c>
      <c r="G8" s="17" t="str">
        <f>+gastos!I5</f>
        <v>FONDOS COMUNES</v>
      </c>
      <c r="H8" s="17" t="str">
        <f>+gastos!J5</f>
        <v>GASTOS DE FUNCIONAMIENTO</v>
      </c>
      <c r="I8" s="17" t="str">
        <f>+gastos!K5</f>
        <v>GASTOS DE PERSONAL</v>
      </c>
      <c r="J8" s="17" t="str">
        <f>+gastos!L5</f>
        <v>SERVICIOS PERSONALES ASOCIADOS A LA NÓMINA</v>
      </c>
      <c r="K8" s="67" t="str">
        <f>+gastos!M5</f>
        <v>Pagos directos de cesantías parciales y/o definitivas</v>
      </c>
      <c r="L8" s="17">
        <f>+gastos!N5</f>
        <v>7816</v>
      </c>
      <c r="M8" s="67">
        <f>+gastos!O5</f>
        <v>4</v>
      </c>
      <c r="N8" s="17" t="str">
        <f>+gastos!Q5</f>
        <v>201010101010011110</v>
      </c>
      <c r="O8" s="17">
        <f>+gastos!S5</f>
        <v>90000000</v>
      </c>
      <c r="P8" s="17">
        <f t="shared" si="3"/>
        <v>-2.0101010101001101E+17</v>
      </c>
      <c r="Q8" s="17">
        <f t="shared" si="4"/>
        <v>2.0101010092001101E+17</v>
      </c>
      <c r="R8" s="17" t="e">
        <f t="shared" si="5"/>
        <v>#VALUE!</v>
      </c>
      <c r="S8" s="18" t="e">
        <f t="shared" si="6"/>
        <v>#VALUE!</v>
      </c>
      <c r="T8" s="70" t="e">
        <f>+N8/K8</f>
        <v>#VALUE!</v>
      </c>
      <c r="U8" s="17">
        <f>+gastos!Z5</f>
        <v>26903607</v>
      </c>
    </row>
    <row r="9" spans="1:21" x14ac:dyDescent="0.25">
      <c r="A9" s="16" t="s">
        <v>51</v>
      </c>
      <c r="B9" s="16" t="s">
        <v>229</v>
      </c>
      <c r="C9" s="16">
        <v>5</v>
      </c>
      <c r="D9" s="16" t="s">
        <v>52</v>
      </c>
      <c r="E9" s="16" t="s">
        <v>225</v>
      </c>
      <c r="F9" s="17">
        <v>400000</v>
      </c>
      <c r="G9" s="17" t="str">
        <f>+gastos!I6</f>
        <v>FONDOS COMUNES</v>
      </c>
      <c r="H9" s="17" t="str">
        <f>+gastos!J6</f>
        <v>GASTOS DE FUNCIONAMIENTO</v>
      </c>
      <c r="I9" s="17" t="str">
        <f>+gastos!K6</f>
        <v>GASTOS DE PERSONAL</v>
      </c>
      <c r="J9" s="17" t="str">
        <f>+gastos!L6</f>
        <v>SERVICIOS PERSONALES ASOCIADOS A LA NÓMINA</v>
      </c>
      <c r="K9" s="67" t="str">
        <f>+gastos!M6</f>
        <v>Auxilio de transporte de funcionarios</v>
      </c>
      <c r="L9" s="17">
        <f>+gastos!N6</f>
        <v>7817</v>
      </c>
      <c r="M9" s="67">
        <f>+gastos!O6</f>
        <v>5</v>
      </c>
      <c r="N9" s="17" t="str">
        <f>+gastos!Q6</f>
        <v>201010101010011171</v>
      </c>
      <c r="O9" s="17">
        <f>+gastos!S6</f>
        <v>450000</v>
      </c>
      <c r="P9" s="17">
        <f t="shared" si="3"/>
        <v>-2.0101010101001101E+17</v>
      </c>
      <c r="Q9" s="17">
        <f t="shared" si="4"/>
        <v>2.0101010100956102E+17</v>
      </c>
      <c r="R9" s="17" t="e">
        <f t="shared" si="5"/>
        <v>#VALUE!</v>
      </c>
      <c r="S9" s="18" t="e">
        <f t="shared" si="6"/>
        <v>#VALUE!</v>
      </c>
      <c r="T9" s="70" t="e">
        <f t="shared" si="7"/>
        <v>#VALUE!</v>
      </c>
      <c r="U9" s="17">
        <f>+gastos!Z6</f>
        <v>339600</v>
      </c>
    </row>
    <row r="10" spans="1:21" x14ac:dyDescent="0.25">
      <c r="A10" s="19" t="s">
        <v>55</v>
      </c>
      <c r="B10" s="16" t="s">
        <v>230</v>
      </c>
      <c r="C10" s="16">
        <v>6</v>
      </c>
      <c r="D10" s="16" t="s">
        <v>56</v>
      </c>
      <c r="E10" s="16" t="s">
        <v>225</v>
      </c>
      <c r="F10" s="17">
        <v>5000000</v>
      </c>
      <c r="G10" s="17" t="str">
        <f>+gastos!I7</f>
        <v>FONDOS COMUNES</v>
      </c>
      <c r="H10" s="17" t="str">
        <f>+gastos!J7</f>
        <v>GASTOS DE FUNCIONAMIENTO</v>
      </c>
      <c r="I10" s="17" t="str">
        <f>+gastos!K7</f>
        <v>GASTOS DE PERSONAL</v>
      </c>
      <c r="J10" s="17" t="str">
        <f>+gastos!L7</f>
        <v>INDEMNIZACIÓN DE PERSONAL</v>
      </c>
      <c r="K10" s="67" t="str">
        <f>+gastos!M7</f>
        <v xml:space="preserve"> Indemnizacion de personal</v>
      </c>
      <c r="L10" s="67">
        <f>+gastos!N7</f>
        <v>7818</v>
      </c>
      <c r="M10" s="67">
        <f>+gastos!O7</f>
        <v>6</v>
      </c>
      <c r="N10" s="17" t="str">
        <f>+gastos!Q7</f>
        <v>201010101020000112</v>
      </c>
      <c r="O10" s="17">
        <f>+gastos!S7</f>
        <v>6000000</v>
      </c>
      <c r="P10" s="17">
        <f t="shared" si="3"/>
        <v>-2.0101010102E+17</v>
      </c>
      <c r="Q10" s="17">
        <f t="shared" si="4"/>
        <v>2.01010101014E+17</v>
      </c>
      <c r="R10" s="17" t="e">
        <f t="shared" si="5"/>
        <v>#VALUE!</v>
      </c>
      <c r="S10" s="18" t="e">
        <f t="shared" si="6"/>
        <v>#VALUE!</v>
      </c>
      <c r="T10" s="70" t="e">
        <f t="shared" si="7"/>
        <v>#VALUE!</v>
      </c>
      <c r="U10" s="17">
        <f>+gastos!Z7</f>
        <v>0</v>
      </c>
    </row>
    <row r="11" spans="1:21" x14ac:dyDescent="0.25">
      <c r="A11" s="16" t="s">
        <v>59</v>
      </c>
      <c r="B11" s="16" t="s">
        <v>231</v>
      </c>
      <c r="C11" s="16">
        <v>7</v>
      </c>
      <c r="D11" s="16" t="s">
        <v>60</v>
      </c>
      <c r="E11" s="16" t="s">
        <v>225</v>
      </c>
      <c r="F11" s="17">
        <v>500000000</v>
      </c>
      <c r="G11" s="17" t="str">
        <f>+gastos!I8</f>
        <v>FONDOS COMUNES</v>
      </c>
      <c r="H11" s="17" t="str">
        <f>+gastos!J8</f>
        <v>GASTOS DE FUNCIONAMIENTO</v>
      </c>
      <c r="I11" s="17" t="str">
        <f>+gastos!K8</f>
        <v>GASTOS DE PERSONAL</v>
      </c>
      <c r="J11" s="17" t="str">
        <f>+gastos!L8</f>
        <v>SERVICIOS PERSONALES INDIRECTOS</v>
      </c>
      <c r="K11" s="67" t="str">
        <f>+gastos!M8</f>
        <v xml:space="preserve"> Servicios técnicos</v>
      </c>
      <c r="L11" s="17">
        <f>+gastos!N8</f>
        <v>7819</v>
      </c>
      <c r="M11" s="67">
        <f>+gastos!O8</f>
        <v>7</v>
      </c>
      <c r="N11" s="17" t="str">
        <f>+gastos!Q8</f>
        <v>201010101030001134</v>
      </c>
      <c r="O11" s="17">
        <f>+gastos!S8</f>
        <v>500000000</v>
      </c>
      <c r="P11" s="17">
        <f t="shared" si="3"/>
        <v>-2.0101010103000099E+17</v>
      </c>
      <c r="Q11" s="17">
        <f t="shared" si="4"/>
        <v>2.0101010053000099E+17</v>
      </c>
      <c r="R11" s="17" t="e">
        <f t="shared" si="5"/>
        <v>#VALUE!</v>
      </c>
      <c r="S11" s="18" t="e">
        <f t="shared" si="6"/>
        <v>#VALUE!</v>
      </c>
      <c r="T11" s="70" t="e">
        <f t="shared" si="7"/>
        <v>#VALUE!</v>
      </c>
      <c r="U11" s="17">
        <f>+gastos!Z8</f>
        <v>142486777</v>
      </c>
    </row>
    <row r="12" spans="1:21" x14ac:dyDescent="0.25">
      <c r="A12" s="16" t="s">
        <v>61</v>
      </c>
      <c r="B12" s="16" t="s">
        <v>232</v>
      </c>
      <c r="C12" s="16">
        <v>8</v>
      </c>
      <c r="D12" s="16" t="s">
        <v>62</v>
      </c>
      <c r="E12" s="16" t="s">
        <v>225</v>
      </c>
      <c r="F12" s="17">
        <v>370100000</v>
      </c>
      <c r="G12" s="17" t="str">
        <f>+gastos!I9</f>
        <v>FONDOS COMUNES</v>
      </c>
      <c r="H12" s="17" t="str">
        <f>+gastos!J9</f>
        <v>GASTOS DE FUNCIONAMIENTO</v>
      </c>
      <c r="I12" s="17" t="str">
        <f>+gastos!K9</f>
        <v>GASTOS DE PERSONAL</v>
      </c>
      <c r="J12" s="17" t="str">
        <f>+gastos!L9</f>
        <v>SERVICIOS PERSONALES INDIRECTOS</v>
      </c>
      <c r="K12" s="67" t="str">
        <f>+gastos!M9</f>
        <v>Otros servicios personales indirectos</v>
      </c>
      <c r="L12" s="17">
        <f>+gastos!N9</f>
        <v>7820</v>
      </c>
      <c r="M12" s="67">
        <f>+gastos!O9</f>
        <v>8</v>
      </c>
      <c r="N12" s="17" t="str">
        <f>+gastos!Q9</f>
        <v>201010101030011390</v>
      </c>
      <c r="O12" s="17">
        <f>+gastos!S9</f>
        <v>500000000</v>
      </c>
      <c r="P12" s="17">
        <f t="shared" si="3"/>
        <v>-2.0101010103001101E+17</v>
      </c>
      <c r="Q12" s="17">
        <f t="shared" si="4"/>
        <v>2.0101010053001101E+17</v>
      </c>
      <c r="R12" s="17" t="e">
        <f t="shared" si="5"/>
        <v>#VALUE!</v>
      </c>
      <c r="S12" s="18" t="e">
        <f t="shared" si="6"/>
        <v>#VALUE!</v>
      </c>
      <c r="T12" s="70" t="e">
        <f t="shared" si="7"/>
        <v>#VALUE!</v>
      </c>
      <c r="U12" s="17">
        <f>+gastos!Z9</f>
        <v>324981419</v>
      </c>
    </row>
    <row r="13" spans="1:21" x14ac:dyDescent="0.25">
      <c r="A13" s="16" t="s">
        <v>65</v>
      </c>
      <c r="B13" s="16" t="s">
        <v>233</v>
      </c>
      <c r="C13" s="16">
        <v>9</v>
      </c>
      <c r="D13" s="16" t="s">
        <v>66</v>
      </c>
      <c r="E13" s="16" t="s">
        <v>225</v>
      </c>
      <c r="F13" s="17">
        <v>62000000</v>
      </c>
      <c r="G13" s="17" t="str">
        <f>+gastos!I10</f>
        <v>FONDOS COMUNES</v>
      </c>
      <c r="H13" s="17" t="str">
        <f>+gastos!J10</f>
        <v>GASTOS DE FUNCIONAMIENTO</v>
      </c>
      <c r="I13" s="17" t="str">
        <f>+gastos!K10</f>
        <v>GASTOS DE PERSONAL</v>
      </c>
      <c r="J13" s="17" t="str">
        <f>+gastos!L10</f>
        <v>CONTRIBUCIONES INHERENTES A LA NOMINA</v>
      </c>
      <c r="K13" s="67" t="str">
        <f>+gastos!M10</f>
        <v>Sena de funcionarios</v>
      </c>
      <c r="L13" s="17">
        <f>+gastos!N10</f>
        <v>7821</v>
      </c>
      <c r="M13" s="67">
        <f>+gastos!O10</f>
        <v>9</v>
      </c>
      <c r="N13" s="17" t="str">
        <f>+gastos!Q10</f>
        <v>201010101040114311</v>
      </c>
      <c r="O13" s="17">
        <f>+gastos!S10</f>
        <v>67000000</v>
      </c>
      <c r="P13" s="17">
        <f t="shared" si="3"/>
        <v>-2.0101010104011398E+17</v>
      </c>
      <c r="Q13" s="17">
        <f t="shared" si="4"/>
        <v>2.0101010097311398E+17</v>
      </c>
      <c r="R13" s="17" t="e">
        <f t="shared" si="5"/>
        <v>#VALUE!</v>
      </c>
      <c r="S13" s="18" t="e">
        <f t="shared" si="6"/>
        <v>#VALUE!</v>
      </c>
      <c r="T13" s="70" t="e">
        <f t="shared" si="7"/>
        <v>#VALUE!</v>
      </c>
      <c r="U13" s="17">
        <f>+gastos!Z10</f>
        <v>55198100</v>
      </c>
    </row>
    <row r="14" spans="1:21" x14ac:dyDescent="0.25">
      <c r="A14" s="16" t="s">
        <v>67</v>
      </c>
      <c r="B14" s="16" t="s">
        <v>234</v>
      </c>
      <c r="C14" s="16">
        <v>10</v>
      </c>
      <c r="D14" s="16" t="s">
        <v>68</v>
      </c>
      <c r="E14" s="16" t="s">
        <v>225</v>
      </c>
      <c r="F14" s="17">
        <v>92000000</v>
      </c>
      <c r="G14" s="17" t="str">
        <f>+gastos!I11</f>
        <v>FONDOS COMUNES</v>
      </c>
      <c r="H14" s="17" t="str">
        <f>+gastos!J11</f>
        <v>GASTOS DE FUNCIONAMIENTO</v>
      </c>
      <c r="I14" s="17" t="str">
        <f>+gastos!K11</f>
        <v>GASTOS DE PERSONAL</v>
      </c>
      <c r="J14" s="17" t="str">
        <f>+gastos!L11</f>
        <v>CONTRIBUCIONES INHERENTES A LA NOMINA</v>
      </c>
      <c r="K14" s="67" t="str">
        <f>+gastos!M11</f>
        <v>Icbf de funcionarios</v>
      </c>
      <c r="L14" s="17">
        <f>+gastos!N11</f>
        <v>7822</v>
      </c>
      <c r="M14" s="67">
        <f>+gastos!O11</f>
        <v>10</v>
      </c>
      <c r="N14" s="17" t="str">
        <f>+gastos!Q11</f>
        <v>201010101040114321</v>
      </c>
      <c r="O14" s="17">
        <f>+gastos!S11</f>
        <v>97060000</v>
      </c>
      <c r="P14" s="17">
        <f t="shared" si="3"/>
        <v>-2.0101010104011398E+17</v>
      </c>
      <c r="Q14" s="17">
        <f t="shared" si="4"/>
        <v>2.0101010094305398E+17</v>
      </c>
      <c r="R14" s="17" t="e">
        <f t="shared" si="5"/>
        <v>#VALUE!</v>
      </c>
      <c r="S14" s="18" t="e">
        <f t="shared" si="6"/>
        <v>#VALUE!</v>
      </c>
      <c r="T14" s="70" t="e">
        <f t="shared" si="7"/>
        <v>#VALUE!</v>
      </c>
      <c r="U14" s="17">
        <f>+gastos!Z11</f>
        <v>82774300</v>
      </c>
    </row>
    <row r="15" spans="1:21" x14ac:dyDescent="0.25">
      <c r="A15" s="16" t="s">
        <v>69</v>
      </c>
      <c r="B15" s="16" t="s">
        <v>235</v>
      </c>
      <c r="C15" s="16">
        <v>11</v>
      </c>
      <c r="D15" s="16" t="s">
        <v>70</v>
      </c>
      <c r="E15" s="16" t="s">
        <v>225</v>
      </c>
      <c r="F15" s="17">
        <v>128000000</v>
      </c>
      <c r="G15" s="17" t="str">
        <f>+gastos!I12</f>
        <v>FONDOS COMUNES</v>
      </c>
      <c r="H15" s="17" t="str">
        <f>+gastos!J12</f>
        <v>GASTOS DE FUNCIONAMIENTO</v>
      </c>
      <c r="I15" s="17" t="str">
        <f>+gastos!K12</f>
        <v>GASTOS DE PERSONAL</v>
      </c>
      <c r="J15" s="17" t="str">
        <f>+gastos!L12</f>
        <v>CONTRIBUCIONES INHERENTES A LA NOMINA</v>
      </c>
      <c r="K15" s="67" t="str">
        <f>+gastos!M12</f>
        <v>Cajas de compensación familiar de funcionarios</v>
      </c>
      <c r="L15" s="17">
        <f>+gastos!N12</f>
        <v>7823</v>
      </c>
      <c r="M15" s="67">
        <f>+gastos!O12</f>
        <v>11</v>
      </c>
      <c r="N15" s="17" t="str">
        <f>+gastos!Q12</f>
        <v>201010101040114341</v>
      </c>
      <c r="O15" s="17">
        <f>+gastos!S12</f>
        <v>136000000</v>
      </c>
      <c r="P15" s="17">
        <f t="shared" si="3"/>
        <v>-2.0101010104011398E+17</v>
      </c>
      <c r="Q15" s="17">
        <f t="shared" si="4"/>
        <v>2.0101010090411398E+17</v>
      </c>
      <c r="R15" s="17" t="e">
        <f t="shared" si="5"/>
        <v>#VALUE!</v>
      </c>
      <c r="S15" s="18" t="e">
        <f t="shared" si="6"/>
        <v>#VALUE!</v>
      </c>
      <c r="T15" s="70" t="e">
        <f t="shared" si="7"/>
        <v>#VALUE!</v>
      </c>
      <c r="U15" s="17">
        <f>+gastos!Z12</f>
        <v>110359300</v>
      </c>
    </row>
    <row r="16" spans="1:21" x14ac:dyDescent="0.25">
      <c r="A16" s="16" t="s">
        <v>71</v>
      </c>
      <c r="B16" s="16" t="s">
        <v>236</v>
      </c>
      <c r="C16" s="16">
        <v>12</v>
      </c>
      <c r="D16" s="16" t="s">
        <v>72</v>
      </c>
      <c r="E16" s="16" t="s">
        <v>225</v>
      </c>
      <c r="F16" s="17">
        <v>197000000</v>
      </c>
      <c r="G16" s="17" t="str">
        <f>+gastos!I13</f>
        <v>FONDOS COMUNES</v>
      </c>
      <c r="H16" s="17" t="str">
        <f>+gastos!J13</f>
        <v>GASTOS DE FUNCIONAMIENTO</v>
      </c>
      <c r="I16" s="17" t="str">
        <f>+gastos!K13</f>
        <v>GASTOS DE PERSONAL</v>
      </c>
      <c r="J16" s="17" t="str">
        <f>+gastos!L13</f>
        <v>CONTRIBUCIONES INHERENTES A LA NOMINA</v>
      </c>
      <c r="K16" s="67" t="str">
        <f>+gastos!M13</f>
        <v>Aportes para pensión de funcionarios sector público</v>
      </c>
      <c r="L16" s="17">
        <f>+gastos!N13</f>
        <v>7824</v>
      </c>
      <c r="M16" s="67">
        <f>+gastos!O13</f>
        <v>12</v>
      </c>
      <c r="N16" s="17" t="str">
        <f>+gastos!Q13</f>
        <v>201010101041141121</v>
      </c>
      <c r="O16" s="17">
        <f>+gastos!S13</f>
        <v>208000000</v>
      </c>
      <c r="P16" s="17">
        <f t="shared" si="3"/>
        <v>-2.0101010104114099E+17</v>
      </c>
      <c r="Q16" s="17">
        <f t="shared" si="4"/>
        <v>2.0101010083314099E+17</v>
      </c>
      <c r="R16" s="17" t="e">
        <f t="shared" si="5"/>
        <v>#VALUE!</v>
      </c>
      <c r="S16" s="18" t="e">
        <f t="shared" si="6"/>
        <v>#VALUE!</v>
      </c>
      <c r="T16" s="70" t="e">
        <f t="shared" si="7"/>
        <v>#VALUE!</v>
      </c>
      <c r="U16" s="17">
        <f>+gastos!Z13</f>
        <v>166098750</v>
      </c>
    </row>
    <row r="17" spans="1:21" x14ac:dyDescent="0.25">
      <c r="A17" s="20" t="s">
        <v>73</v>
      </c>
      <c r="B17" s="20" t="s">
        <v>237</v>
      </c>
      <c r="C17" s="20">
        <v>13</v>
      </c>
      <c r="D17" s="20" t="s">
        <v>74</v>
      </c>
      <c r="E17" s="20" t="s">
        <v>225</v>
      </c>
      <c r="F17" s="17">
        <v>70000000</v>
      </c>
      <c r="G17" s="17" t="str">
        <f>+gastos!I14</f>
        <v>FONDOS COMUNES</v>
      </c>
      <c r="H17" s="17" t="str">
        <f>+gastos!J14</f>
        <v>GASTOS DE FUNCIONAMIENTO</v>
      </c>
      <c r="I17" s="17" t="str">
        <f>+gastos!K14</f>
        <v>GASTOS DE PERSONAL</v>
      </c>
      <c r="J17" s="17" t="str">
        <f>+gastos!L14</f>
        <v>CONTRIBUCIONES INHERENTES A LA NOMINA</v>
      </c>
      <c r="K17" s="67" t="str">
        <f>+gastos!M14</f>
        <v>Aportes arp de funcionarios sector público</v>
      </c>
      <c r="L17" s="67">
        <f>+gastos!N14</f>
        <v>7825</v>
      </c>
      <c r="M17" s="67">
        <f>+gastos!O14</f>
        <v>13</v>
      </c>
      <c r="N17" s="17" t="str">
        <f>+gastos!Q14</f>
        <v>201010101041141131</v>
      </c>
      <c r="O17" s="17">
        <f>+gastos!S14</f>
        <v>75000000</v>
      </c>
      <c r="P17" s="17">
        <f t="shared" si="3"/>
        <v>-2.0101010104114099E+17</v>
      </c>
      <c r="Q17" s="17">
        <f t="shared" si="4"/>
        <v>2.0101010096614099E+17</v>
      </c>
      <c r="R17" s="17" t="e">
        <f t="shared" si="5"/>
        <v>#VALUE!</v>
      </c>
      <c r="S17" s="21" t="e">
        <f t="shared" si="6"/>
        <v>#VALUE!</v>
      </c>
      <c r="T17" s="71" t="e">
        <f t="shared" si="7"/>
        <v>#VALUE!</v>
      </c>
      <c r="U17" s="17">
        <f>+gastos!Z14</f>
        <v>62104300</v>
      </c>
    </row>
    <row r="18" spans="1:21" x14ac:dyDescent="0.25">
      <c r="A18" s="16" t="s">
        <v>75</v>
      </c>
      <c r="B18" s="16" t="s">
        <v>238</v>
      </c>
      <c r="C18" s="16">
        <v>14</v>
      </c>
      <c r="D18" s="16" t="s">
        <v>76</v>
      </c>
      <c r="E18" s="16" t="s">
        <v>225</v>
      </c>
      <c r="F18" s="17">
        <v>40000000</v>
      </c>
      <c r="G18" s="17" t="str">
        <f>+gastos!I15</f>
        <v>FONDOS COMUNES</v>
      </c>
      <c r="H18" s="17" t="str">
        <f>+gastos!J15</f>
        <v>GASTOS DE FUNCIONAMIENTO</v>
      </c>
      <c r="I18" s="17" t="str">
        <f>+gastos!K15</f>
        <v>GASTOS DE PERSONAL</v>
      </c>
      <c r="J18" s="17" t="str">
        <f>+gastos!L15</f>
        <v>CONTRIBUCIONES INHERENTES A LA NOMINA</v>
      </c>
      <c r="K18" s="67" t="str">
        <f>+gastos!M15</f>
        <v>Aportes para cesantías de funcionarios sector público</v>
      </c>
      <c r="L18" s="17">
        <f>+gastos!N15</f>
        <v>7826</v>
      </c>
      <c r="M18" s="67">
        <f>+gastos!O15</f>
        <v>14</v>
      </c>
      <c r="N18" s="17" t="str">
        <f>+gastos!Q15</f>
        <v>201010101041141141</v>
      </c>
      <c r="O18" s="17">
        <f>+gastos!S15</f>
        <v>50000000</v>
      </c>
      <c r="P18" s="17">
        <f t="shared" si="3"/>
        <v>-2.0101010104114099E+17</v>
      </c>
      <c r="Q18" s="17">
        <f t="shared" si="4"/>
        <v>2.0101010099114099E+17</v>
      </c>
      <c r="R18" s="17" t="e">
        <f t="shared" si="5"/>
        <v>#VALUE!</v>
      </c>
      <c r="S18" s="18" t="e">
        <f t="shared" si="6"/>
        <v>#VALUE!</v>
      </c>
      <c r="T18" s="70" t="e">
        <f t="shared" si="7"/>
        <v>#VALUE!</v>
      </c>
      <c r="U18" s="17">
        <f>+gastos!Z15</f>
        <v>0</v>
      </c>
    </row>
    <row r="19" spans="1:21" x14ac:dyDescent="0.25">
      <c r="A19" s="16" t="s">
        <v>77</v>
      </c>
      <c r="B19" s="16" t="s">
        <v>239</v>
      </c>
      <c r="C19" s="16">
        <v>15</v>
      </c>
      <c r="D19" s="16" t="s">
        <v>78</v>
      </c>
      <c r="E19" s="16" t="s">
        <v>225</v>
      </c>
      <c r="F19" s="17">
        <v>242000000</v>
      </c>
      <c r="G19" s="17" t="str">
        <f>+gastos!I16</f>
        <v>FONDOS COMUNES</v>
      </c>
      <c r="H19" s="17" t="str">
        <f>+gastos!J16</f>
        <v>GASTOS DE FUNCIONAMIENTO</v>
      </c>
      <c r="I19" s="17" t="str">
        <f>+gastos!K16</f>
        <v>GASTOS DE PERSONAL</v>
      </c>
      <c r="J19" s="17" t="str">
        <f>+gastos!L16</f>
        <v>CONTRIBUCIONES INHERENTES A LA NOMINA</v>
      </c>
      <c r="K19" s="67" t="str">
        <f>+gastos!M16</f>
        <v>Aportes para salud de funcionarios sector privado</v>
      </c>
      <c r="L19" s="17">
        <f>+gastos!N16</f>
        <v>7827</v>
      </c>
      <c r="M19" s="67">
        <f>+gastos!O16</f>
        <v>15</v>
      </c>
      <c r="N19" s="17" t="str">
        <f>+gastos!Q16</f>
        <v>201010101041142111</v>
      </c>
      <c r="O19" s="17">
        <f>+gastos!S16</f>
        <v>270000000</v>
      </c>
      <c r="P19" s="17">
        <f t="shared" si="3"/>
        <v>-2.0101010104114202E+17</v>
      </c>
      <c r="Q19" s="17">
        <f t="shared" si="4"/>
        <v>2.0101010077114202E+17</v>
      </c>
      <c r="R19" s="17" t="e">
        <f t="shared" si="5"/>
        <v>#VALUE!</v>
      </c>
      <c r="S19" s="18" t="e">
        <f t="shared" si="6"/>
        <v>#VALUE!</v>
      </c>
      <c r="T19" s="70" t="e">
        <f t="shared" si="7"/>
        <v>#VALUE!</v>
      </c>
      <c r="U19" s="17">
        <f>+gastos!Z16</f>
        <v>224378844</v>
      </c>
    </row>
    <row r="20" spans="1:21" x14ac:dyDescent="0.25">
      <c r="A20" s="16" t="s">
        <v>79</v>
      </c>
      <c r="B20" s="16" t="s">
        <v>240</v>
      </c>
      <c r="C20" s="16">
        <v>16</v>
      </c>
      <c r="D20" s="16" t="s">
        <v>80</v>
      </c>
      <c r="E20" s="16" t="s">
        <v>225</v>
      </c>
      <c r="F20" s="17">
        <v>164000000</v>
      </c>
      <c r="G20" s="17" t="str">
        <f>+gastos!I17</f>
        <v>FONDOS COMUNES</v>
      </c>
      <c r="H20" s="17" t="str">
        <f>+gastos!J17</f>
        <v>GASTOS DE FUNCIONAMIENTO</v>
      </c>
      <c r="I20" s="17" t="str">
        <f>+gastos!K17</f>
        <v>GASTOS DE PERSONAL</v>
      </c>
      <c r="J20" s="17" t="str">
        <f>+gastos!L17</f>
        <v>CONTRIBUCIONES INHERENTES A LA NOMINA</v>
      </c>
      <c r="K20" s="67" t="str">
        <f>+gastos!M17</f>
        <v>Aportes para pensión de funcionarios sector privado</v>
      </c>
      <c r="L20" s="17">
        <f>+gastos!N17</f>
        <v>7828</v>
      </c>
      <c r="M20" s="67">
        <f>+gastos!O17</f>
        <v>16</v>
      </c>
      <c r="N20" s="17" t="str">
        <f>+gastos!Q17</f>
        <v>201010101041142121</v>
      </c>
      <c r="O20" s="17">
        <f>+gastos!S17</f>
        <v>180000000</v>
      </c>
      <c r="P20" s="17">
        <f t="shared" si="3"/>
        <v>-2.0101010104114202E+17</v>
      </c>
      <c r="Q20" s="17">
        <f t="shared" si="4"/>
        <v>2.0101010086114202E+17</v>
      </c>
      <c r="R20" s="17" t="e">
        <f t="shared" si="5"/>
        <v>#VALUE!</v>
      </c>
      <c r="S20" s="18" t="e">
        <f t="shared" si="6"/>
        <v>#VALUE!</v>
      </c>
      <c r="T20" s="70" t="e">
        <f t="shared" si="7"/>
        <v>#VALUE!</v>
      </c>
      <c r="U20" s="17">
        <f>+gastos!Z17</f>
        <v>150658575</v>
      </c>
    </row>
    <row r="21" spans="1:21" x14ac:dyDescent="0.25">
      <c r="A21" s="16" t="s">
        <v>81</v>
      </c>
      <c r="B21" s="16" t="s">
        <v>241</v>
      </c>
      <c r="C21" s="16">
        <v>17</v>
      </c>
      <c r="D21" s="16" t="s">
        <v>82</v>
      </c>
      <c r="E21" s="16" t="s">
        <v>225</v>
      </c>
      <c r="F21" s="17">
        <v>280000000</v>
      </c>
      <c r="G21" s="17" t="str">
        <f>+gastos!I18</f>
        <v>FONDOS COMUNES</v>
      </c>
      <c r="H21" s="17" t="str">
        <f>+gastos!J18</f>
        <v>GASTOS DE FUNCIONAMIENTO</v>
      </c>
      <c r="I21" s="17" t="str">
        <f>+gastos!K18</f>
        <v>GASTOS DE PERSONAL</v>
      </c>
      <c r="J21" s="17" t="str">
        <f>+gastos!L18</f>
        <v>CONTRIBUCIONES INHERENTES A LA NOMINA</v>
      </c>
      <c r="K21" s="67" t="str">
        <f>+gastos!M18</f>
        <v>Aportes para cesantías de funcionarios sector privado</v>
      </c>
      <c r="L21" s="17">
        <f>+gastos!N18</f>
        <v>7829</v>
      </c>
      <c r="M21" s="67">
        <f>+gastos!O18</f>
        <v>17</v>
      </c>
      <c r="N21" s="17" t="str">
        <f>+gastos!Q18</f>
        <v>201010101041142141</v>
      </c>
      <c r="O21" s="17">
        <f>+gastos!S18</f>
        <v>300000000</v>
      </c>
      <c r="P21" s="17">
        <f t="shared" si="3"/>
        <v>-2.0101010104114198E+17</v>
      </c>
      <c r="Q21" s="17">
        <f t="shared" si="4"/>
        <v>2.0101010074114202E+17</v>
      </c>
      <c r="R21" s="17" t="e">
        <f t="shared" si="5"/>
        <v>#VALUE!</v>
      </c>
      <c r="S21" s="18" t="e">
        <f t="shared" si="6"/>
        <v>#VALUE!</v>
      </c>
      <c r="T21" s="70" t="e">
        <f t="shared" si="7"/>
        <v>#VALUE!</v>
      </c>
      <c r="U21" s="17">
        <f>+gastos!Z18</f>
        <v>294976941</v>
      </c>
    </row>
    <row r="22" spans="1:21" x14ac:dyDescent="0.25">
      <c r="A22" s="22" t="s">
        <v>84</v>
      </c>
      <c r="B22" s="22"/>
      <c r="C22" s="22"/>
      <c r="D22" s="22"/>
      <c r="E22" s="22"/>
      <c r="F22" s="14">
        <v>912597000</v>
      </c>
      <c r="G22" s="14">
        <f t="shared" ref="G22:R22" si="8">SUM(G23:G37)</f>
        <v>0</v>
      </c>
      <c r="H22" s="14">
        <f t="shared" si="8"/>
        <v>0</v>
      </c>
      <c r="I22" s="14">
        <f t="shared" si="8"/>
        <v>0</v>
      </c>
      <c r="J22" s="14">
        <f t="shared" si="8"/>
        <v>0</v>
      </c>
      <c r="K22" s="14">
        <f>SUM(K23:K37)</f>
        <v>0</v>
      </c>
      <c r="L22" s="14">
        <f t="shared" si="8"/>
        <v>117555</v>
      </c>
      <c r="M22" s="14">
        <f t="shared" si="8"/>
        <v>375</v>
      </c>
      <c r="N22" s="14">
        <f t="shared" si="8"/>
        <v>0</v>
      </c>
      <c r="O22" s="14">
        <f t="shared" si="8"/>
        <v>943727298</v>
      </c>
      <c r="P22" s="14">
        <f t="shared" si="8"/>
        <v>-3.0151515309202232E+18</v>
      </c>
      <c r="Q22" s="14">
        <f>SUM(Q23:Q37)</f>
        <v>3.0151515299764956E+18</v>
      </c>
      <c r="R22" s="14" t="e">
        <f t="shared" si="8"/>
        <v>#VALUE!</v>
      </c>
      <c r="S22" s="15" t="e">
        <f>+M22/K22</f>
        <v>#DIV/0!</v>
      </c>
      <c r="T22" s="15" t="e">
        <f>+N22/K22</f>
        <v>#DIV/0!</v>
      </c>
      <c r="U22" s="14">
        <f>SUM(U23:U37)</f>
        <v>637858749</v>
      </c>
    </row>
    <row r="23" spans="1:21" x14ac:dyDescent="0.25">
      <c r="A23" s="16" t="s">
        <v>86</v>
      </c>
      <c r="B23" s="16" t="s">
        <v>242</v>
      </c>
      <c r="C23" s="16">
        <v>18</v>
      </c>
      <c r="D23" s="16" t="s">
        <v>87</v>
      </c>
      <c r="E23" s="16" t="s">
        <v>225</v>
      </c>
      <c r="F23" s="17">
        <v>52000000</v>
      </c>
      <c r="G23" s="17" t="str">
        <f>+gastos!I19</f>
        <v>FONDOS COMUNES</v>
      </c>
      <c r="H23" s="17" t="str">
        <f>+gastos!J19</f>
        <v>GASTOS DE FUNCIONAMIENTO</v>
      </c>
      <c r="I23" s="17" t="str">
        <f>+gastos!K19</f>
        <v>GASTOS GENERALES</v>
      </c>
      <c r="J23" s="17" t="str">
        <f>+gastos!L19</f>
        <v>ADQUISICIÓN DE BIENES</v>
      </c>
      <c r="K23" s="67" t="str">
        <f>+gastos!M19</f>
        <v>Materiales y suministros</v>
      </c>
      <c r="L23" s="17">
        <f>+gastos!N19</f>
        <v>7830</v>
      </c>
      <c r="M23" s="67">
        <f>+gastos!O19</f>
        <v>18</v>
      </c>
      <c r="N23" s="17" t="str">
        <f>+gastos!Q19</f>
        <v>201010102050001212</v>
      </c>
      <c r="O23" s="17">
        <f>+gastos!S19</f>
        <v>25990000</v>
      </c>
      <c r="P23" s="17">
        <f t="shared" ref="P23:P37" si="9">M23-N23</f>
        <v>-2.0101010205000096E+17</v>
      </c>
      <c r="Q23" s="17">
        <f t="shared" ref="Q23:Q37" si="10">N23-O23</f>
        <v>2.0101010202401101E+17</v>
      </c>
      <c r="R23" s="17" t="e">
        <f t="shared" ref="R23:R37" si="11">K23-M23</f>
        <v>#VALUE!</v>
      </c>
      <c r="S23" s="18" t="e">
        <f t="shared" si="6"/>
        <v>#VALUE!</v>
      </c>
      <c r="T23" s="70" t="e">
        <f t="shared" si="7"/>
        <v>#VALUE!</v>
      </c>
      <c r="U23" s="17">
        <f>+gastos!Z19</f>
        <v>20390926</v>
      </c>
    </row>
    <row r="24" spans="1:21" x14ac:dyDescent="0.25">
      <c r="A24" s="16" t="s">
        <v>90</v>
      </c>
      <c r="B24" s="16" t="s">
        <v>243</v>
      </c>
      <c r="C24" s="16">
        <v>19</v>
      </c>
      <c r="D24" s="16" t="s">
        <v>91</v>
      </c>
      <c r="E24" s="16" t="s">
        <v>225</v>
      </c>
      <c r="F24" s="17">
        <v>40000000</v>
      </c>
      <c r="G24" s="17" t="str">
        <f>+gastos!I20</f>
        <v>FONDOS COMUNES</v>
      </c>
      <c r="H24" s="17" t="str">
        <f>+gastos!J20</f>
        <v>GASTOS DE FUNCIONAMIENTO</v>
      </c>
      <c r="I24" s="17" t="str">
        <f>+gastos!K20</f>
        <v>GASTOS GENERALES</v>
      </c>
      <c r="J24" s="17" t="str">
        <f>+gastos!L20</f>
        <v>ADQUISICIÓN DE SERVICIOS</v>
      </c>
      <c r="K24" s="67" t="str">
        <f>+gastos!M20</f>
        <v>Capacitación personal administrativo</v>
      </c>
      <c r="L24" s="17">
        <f>+gastos!N20</f>
        <v>7831</v>
      </c>
      <c r="M24" s="67">
        <f>+gastos!O20</f>
        <v>19</v>
      </c>
      <c r="N24" s="17" t="str">
        <f>+gastos!Q20</f>
        <v>201010102060001221</v>
      </c>
      <c r="O24" s="17">
        <f>+gastos!S20</f>
        <v>41360000</v>
      </c>
      <c r="P24" s="17">
        <f t="shared" si="9"/>
        <v>-2.0101010206000096E+17</v>
      </c>
      <c r="Q24" s="17">
        <f t="shared" si="10"/>
        <v>2.0101010201864099E+17</v>
      </c>
      <c r="R24" s="17" t="e">
        <f t="shared" si="11"/>
        <v>#VALUE!</v>
      </c>
      <c r="S24" s="18" t="e">
        <f t="shared" si="6"/>
        <v>#VALUE!</v>
      </c>
      <c r="T24" s="70" t="e">
        <f t="shared" si="7"/>
        <v>#VALUE!</v>
      </c>
      <c r="U24" s="17">
        <f>+gastos!Z20</f>
        <v>9000000</v>
      </c>
    </row>
    <row r="25" spans="1:21" x14ac:dyDescent="0.25">
      <c r="A25" s="16" t="s">
        <v>92</v>
      </c>
      <c r="B25" s="16" t="s">
        <v>244</v>
      </c>
      <c r="C25" s="16">
        <v>20</v>
      </c>
      <c r="D25" s="16" t="s">
        <v>93</v>
      </c>
      <c r="E25" s="16" t="s">
        <v>225</v>
      </c>
      <c r="F25" s="17">
        <v>9000000</v>
      </c>
      <c r="G25" s="17" t="str">
        <f>+gastos!I21</f>
        <v>FONDOS COMUNES</v>
      </c>
      <c r="H25" s="17" t="str">
        <f>+gastos!J21</f>
        <v>GASTOS DE FUNCIONAMIENTO</v>
      </c>
      <c r="I25" s="17" t="str">
        <f>+gastos!K21</f>
        <v>GASTOS GENERALES</v>
      </c>
      <c r="J25" s="17" t="str">
        <f>+gastos!L21</f>
        <v>ADQUISICIÓN DE SERVICIOS</v>
      </c>
      <c r="K25" s="67" t="str">
        <f>+gastos!M21</f>
        <v xml:space="preserve"> Impresos y publicaciones</v>
      </c>
      <c r="L25" s="17">
        <f>+gastos!N21</f>
        <v>7832</v>
      </c>
      <c r="M25" s="67">
        <f>+gastos!O21</f>
        <v>20</v>
      </c>
      <c r="N25" s="17" t="str">
        <f>+gastos!Q21</f>
        <v>201010102060001222</v>
      </c>
      <c r="O25" s="17">
        <f>+gastos!S21</f>
        <v>10000000</v>
      </c>
      <c r="P25" s="17">
        <f t="shared" si="9"/>
        <v>-2.0101010206000096E+17</v>
      </c>
      <c r="Q25" s="17">
        <f t="shared" si="10"/>
        <v>2.0101010205000099E+17</v>
      </c>
      <c r="R25" s="17" t="e">
        <f t="shared" si="11"/>
        <v>#VALUE!</v>
      </c>
      <c r="S25" s="18" t="e">
        <f t="shared" si="6"/>
        <v>#VALUE!</v>
      </c>
      <c r="T25" s="70" t="e">
        <f t="shared" si="7"/>
        <v>#VALUE!</v>
      </c>
      <c r="U25" s="17">
        <f>+gastos!Z21</f>
        <v>3286020</v>
      </c>
    </row>
    <row r="26" spans="1:21" x14ac:dyDescent="0.25">
      <c r="A26" s="16" t="s">
        <v>94</v>
      </c>
      <c r="B26" s="16" t="s">
        <v>245</v>
      </c>
      <c r="C26" s="16">
        <v>21</v>
      </c>
      <c r="D26" s="16" t="s">
        <v>95</v>
      </c>
      <c r="E26" s="16" t="s">
        <v>225</v>
      </c>
      <c r="F26" s="17">
        <v>2000000</v>
      </c>
      <c r="G26" s="17" t="str">
        <f>+gastos!I22</f>
        <v>FONDOS COMUNES</v>
      </c>
      <c r="H26" s="17" t="str">
        <f>+gastos!J22</f>
        <v>GASTOS DE FUNCIONAMIENTO</v>
      </c>
      <c r="I26" s="17" t="str">
        <f>+gastos!K22</f>
        <v>GASTOS GENERALES</v>
      </c>
      <c r="J26" s="17" t="str">
        <f>+gastos!L22</f>
        <v>ADQUISICIÓN DE SERVICIOS</v>
      </c>
      <c r="K26" s="67" t="str">
        <f>+gastos!M22</f>
        <v>Contribuciones, tasas, impuestos y multas</v>
      </c>
      <c r="L26" s="17">
        <f>+gastos!N22</f>
        <v>7833</v>
      </c>
      <c r="M26" s="67">
        <f>+gastos!O22</f>
        <v>21</v>
      </c>
      <c r="N26" s="17" t="str">
        <f>+gastos!Q22</f>
        <v>201010102060001224</v>
      </c>
      <c r="O26" s="17">
        <f>+gastos!S22</f>
        <v>2000000</v>
      </c>
      <c r="P26" s="17">
        <f t="shared" si="9"/>
        <v>-2.0101010206000096E+17</v>
      </c>
      <c r="Q26" s="17">
        <f t="shared" si="10"/>
        <v>2.0101010205800099E+17</v>
      </c>
      <c r="R26" s="17" t="e">
        <f t="shared" si="11"/>
        <v>#VALUE!</v>
      </c>
      <c r="S26" s="18" t="e">
        <f t="shared" si="6"/>
        <v>#VALUE!</v>
      </c>
      <c r="T26" s="70" t="e">
        <f t="shared" si="7"/>
        <v>#VALUE!</v>
      </c>
      <c r="U26" s="17">
        <f>+gastos!Z22</f>
        <v>0</v>
      </c>
    </row>
    <row r="27" spans="1:21" x14ac:dyDescent="0.25">
      <c r="A27" s="16" t="s">
        <v>96</v>
      </c>
      <c r="B27" s="16" t="s">
        <v>246</v>
      </c>
      <c r="C27" s="16">
        <v>22</v>
      </c>
      <c r="D27" s="16" t="s">
        <v>97</v>
      </c>
      <c r="E27" s="16" t="s">
        <v>225</v>
      </c>
      <c r="F27" s="17">
        <v>108367000</v>
      </c>
      <c r="G27" s="17" t="str">
        <f>+gastos!I23</f>
        <v>FONDOS COMUNES</v>
      </c>
      <c r="H27" s="17" t="str">
        <f>+gastos!J23</f>
        <v>GASTOS DE FUNCIONAMIENTO</v>
      </c>
      <c r="I27" s="17" t="str">
        <f>+gastos!K23</f>
        <v>GASTOS GENERALES</v>
      </c>
      <c r="J27" s="17" t="str">
        <f>+gastos!L23</f>
        <v>ADQUISICIÓN DE SERVICIOS</v>
      </c>
      <c r="K27" s="67" t="str">
        <f>+gastos!M23</f>
        <v xml:space="preserve"> Mantenimiento y reparaciones</v>
      </c>
      <c r="L27" s="17">
        <f>+gastos!N23</f>
        <v>7834</v>
      </c>
      <c r="M27" s="67">
        <f>+gastos!O23</f>
        <v>22</v>
      </c>
      <c r="N27" s="17" t="str">
        <f>+gastos!Q23</f>
        <v>201010102060012211</v>
      </c>
      <c r="O27" s="17">
        <f>+gastos!S23</f>
        <v>120200000</v>
      </c>
      <c r="P27" s="17">
        <f t="shared" si="9"/>
        <v>-2.0101010206001197E+17</v>
      </c>
      <c r="Q27" s="17">
        <f t="shared" si="10"/>
        <v>2.01010101939812E+17</v>
      </c>
      <c r="R27" s="17" t="e">
        <f t="shared" si="11"/>
        <v>#VALUE!</v>
      </c>
      <c r="S27" s="18" t="e">
        <f t="shared" si="6"/>
        <v>#VALUE!</v>
      </c>
      <c r="T27" s="70" t="e">
        <f t="shared" si="7"/>
        <v>#VALUE!</v>
      </c>
      <c r="U27" s="17">
        <f>+gastos!Z23</f>
        <v>100844185</v>
      </c>
    </row>
    <row r="28" spans="1:21" x14ac:dyDescent="0.25">
      <c r="A28" s="16" t="s">
        <v>98</v>
      </c>
      <c r="B28" s="16" t="s">
        <v>247</v>
      </c>
      <c r="C28" s="16">
        <v>23</v>
      </c>
      <c r="D28" s="16" t="s">
        <v>99</v>
      </c>
      <c r="E28" s="16" t="s">
        <v>225</v>
      </c>
      <c r="F28" s="17">
        <v>160000000</v>
      </c>
      <c r="G28" s="17" t="str">
        <f>+gastos!I24</f>
        <v>FONDOS COMUNES</v>
      </c>
      <c r="H28" s="17" t="str">
        <f>+gastos!J24</f>
        <v>GASTOS DE FUNCIONAMIENTO</v>
      </c>
      <c r="I28" s="17" t="str">
        <f>+gastos!K24</f>
        <v>GASTOS GENERALES</v>
      </c>
      <c r="J28" s="17" t="str">
        <f>+gastos!L24</f>
        <v>ADQUISICIÓN DE SERVICIOS</v>
      </c>
      <c r="K28" s="67" t="str">
        <f>+gastos!M24</f>
        <v>Seguros de bienes muebles e inmuebles</v>
      </c>
      <c r="L28" s="17">
        <f>+gastos!N24</f>
        <v>7835</v>
      </c>
      <c r="M28" s="67">
        <f>+gastos!O24</f>
        <v>23</v>
      </c>
      <c r="N28" s="17" t="str">
        <f>+gastos!Q24</f>
        <v>201010102060012231</v>
      </c>
      <c r="O28" s="17">
        <f>+gastos!S24</f>
        <v>170000000</v>
      </c>
      <c r="P28" s="17">
        <f t="shared" si="9"/>
        <v>-2.0101010206001197E+17</v>
      </c>
      <c r="Q28" s="17">
        <f t="shared" si="10"/>
        <v>2.01010101890012E+17</v>
      </c>
      <c r="R28" s="17" t="e">
        <f t="shared" si="11"/>
        <v>#VALUE!</v>
      </c>
      <c r="S28" s="18" t="e">
        <f t="shared" si="6"/>
        <v>#VALUE!</v>
      </c>
      <c r="T28" s="70" t="e">
        <f t="shared" si="7"/>
        <v>#VALUE!</v>
      </c>
      <c r="U28" s="17">
        <f>+gastos!Z24</f>
        <v>169992766</v>
      </c>
    </row>
    <row r="29" spans="1:21" x14ac:dyDescent="0.25">
      <c r="A29" s="16" t="s">
        <v>100</v>
      </c>
      <c r="B29" s="16" t="s">
        <v>248</v>
      </c>
      <c r="C29" s="16">
        <v>24</v>
      </c>
      <c r="D29" s="16" t="s">
        <v>101</v>
      </c>
      <c r="E29" s="16" t="s">
        <v>225</v>
      </c>
      <c r="F29" s="17">
        <v>120000000</v>
      </c>
      <c r="G29" s="17" t="str">
        <f>+gastos!I25</f>
        <v>FONDOS COMUNES</v>
      </c>
      <c r="H29" s="17" t="str">
        <f>+gastos!J25</f>
        <v>GASTOS DE FUNCIONAMIENTO</v>
      </c>
      <c r="I29" s="17" t="str">
        <f>+gastos!K25</f>
        <v>GASTOS GENERALES</v>
      </c>
      <c r="J29" s="17" t="str">
        <f>+gastos!L25</f>
        <v>ADQUISICIÓN DE SERVICIOS</v>
      </c>
      <c r="K29" s="67" t="str">
        <f>+gastos!M25</f>
        <v xml:space="preserve"> Otros seguros</v>
      </c>
      <c r="L29" s="17">
        <f>+gastos!N25</f>
        <v>7836</v>
      </c>
      <c r="M29" s="67">
        <f>+gastos!O25</f>
        <v>24</v>
      </c>
      <c r="N29" s="17" t="str">
        <f>+gastos!Q25</f>
        <v>201010102060012234</v>
      </c>
      <c r="O29" s="17">
        <f>+gastos!S25</f>
        <v>125000000</v>
      </c>
      <c r="P29" s="17">
        <f t="shared" si="9"/>
        <v>-2.0101010206001197E+17</v>
      </c>
      <c r="Q29" s="17">
        <f t="shared" si="10"/>
        <v>2.01010101935012E+17</v>
      </c>
      <c r="R29" s="17" t="e">
        <f t="shared" si="11"/>
        <v>#VALUE!</v>
      </c>
      <c r="S29" s="18" t="e">
        <f t="shared" si="6"/>
        <v>#VALUE!</v>
      </c>
      <c r="T29" s="70" t="e">
        <f t="shared" si="7"/>
        <v>#VALUE!</v>
      </c>
      <c r="U29" s="17">
        <f>+gastos!Z25</f>
        <v>68307211</v>
      </c>
    </row>
    <row r="30" spans="1:21" x14ac:dyDescent="0.25">
      <c r="A30" s="16" t="s">
        <v>102</v>
      </c>
      <c r="B30" s="16" t="s">
        <v>249</v>
      </c>
      <c r="C30" s="16">
        <v>25</v>
      </c>
      <c r="D30" s="16" t="s">
        <v>103</v>
      </c>
      <c r="E30" s="16" t="s">
        <v>225</v>
      </c>
      <c r="F30" s="17">
        <v>90000000</v>
      </c>
      <c r="G30" s="17" t="str">
        <f>+gastos!I26</f>
        <v>FONDOS COMUNES</v>
      </c>
      <c r="H30" s="17" t="str">
        <f>+gastos!J26</f>
        <v>GASTOS DE FUNCIONAMIENTO</v>
      </c>
      <c r="I30" s="17" t="str">
        <f>+gastos!K26</f>
        <v>GASTOS GENERALES</v>
      </c>
      <c r="J30" s="17" t="str">
        <f>+gastos!L26</f>
        <v>ADQUISICIÓN DE SERVICIOS</v>
      </c>
      <c r="K30" s="67" t="str">
        <f>+gastos!M26</f>
        <v xml:space="preserve"> Energía</v>
      </c>
      <c r="L30" s="17">
        <f>+gastos!N26</f>
        <v>7837</v>
      </c>
      <c r="M30" s="67">
        <f>+gastos!O26</f>
        <v>25</v>
      </c>
      <c r="N30" s="17" t="str">
        <f>+gastos!Q26</f>
        <v>201010102060012261</v>
      </c>
      <c r="O30" s="17">
        <f>+gastos!S26</f>
        <v>103000000</v>
      </c>
      <c r="P30" s="17">
        <f t="shared" si="9"/>
        <v>-2.0101010206001197E+17</v>
      </c>
      <c r="Q30" s="17">
        <f t="shared" si="10"/>
        <v>2.01010101957012E+17</v>
      </c>
      <c r="R30" s="17" t="e">
        <f t="shared" si="11"/>
        <v>#VALUE!</v>
      </c>
      <c r="S30" s="18" t="e">
        <f t="shared" si="6"/>
        <v>#VALUE!</v>
      </c>
      <c r="T30" s="70" t="e">
        <f t="shared" si="7"/>
        <v>#VALUE!</v>
      </c>
      <c r="U30" s="17">
        <f>+gastos!Z26</f>
        <v>88871673</v>
      </c>
    </row>
    <row r="31" spans="1:21" x14ac:dyDescent="0.25">
      <c r="A31" s="16" t="s">
        <v>104</v>
      </c>
      <c r="B31" s="16" t="s">
        <v>250</v>
      </c>
      <c r="C31" s="16">
        <v>26</v>
      </c>
      <c r="D31" s="16" t="s">
        <v>105</v>
      </c>
      <c r="E31" s="16" t="s">
        <v>225</v>
      </c>
      <c r="F31" s="17">
        <v>33600000</v>
      </c>
      <c r="G31" s="17" t="str">
        <f>+gastos!I27</f>
        <v>FONDOS COMUNES</v>
      </c>
      <c r="H31" s="17" t="str">
        <f>+gastos!J27</f>
        <v>GASTOS DE FUNCIONAMIENTO</v>
      </c>
      <c r="I31" s="17" t="str">
        <f>+gastos!K27</f>
        <v>GASTOS GENERALES</v>
      </c>
      <c r="J31" s="17" t="str">
        <f>+gastos!L27</f>
        <v>ADQUISICIÓN DE SERVICIOS</v>
      </c>
      <c r="K31" s="67" t="str">
        <f>+gastos!M27</f>
        <v>Telecomunicaciones</v>
      </c>
      <c r="L31" s="17">
        <f>+gastos!N27</f>
        <v>7838</v>
      </c>
      <c r="M31" s="67">
        <f>+gastos!O27</f>
        <v>26</v>
      </c>
      <c r="N31" s="17" t="str">
        <f>+gastos!Q27</f>
        <v>201010102060012262</v>
      </c>
      <c r="O31" s="17">
        <f>+gastos!S27</f>
        <v>35000000</v>
      </c>
      <c r="P31" s="17">
        <f t="shared" si="9"/>
        <v>-2.0101010206001197E+17</v>
      </c>
      <c r="Q31" s="17">
        <f t="shared" si="10"/>
        <v>2.01010102025012E+17</v>
      </c>
      <c r="R31" s="17" t="e">
        <f t="shared" si="11"/>
        <v>#VALUE!</v>
      </c>
      <c r="S31" s="18" t="e">
        <f t="shared" si="6"/>
        <v>#VALUE!</v>
      </c>
      <c r="T31" s="70" t="e">
        <f t="shared" si="7"/>
        <v>#VALUE!</v>
      </c>
      <c r="U31" s="17">
        <f>+gastos!Z27</f>
        <v>23935982</v>
      </c>
    </row>
    <row r="32" spans="1:21" x14ac:dyDescent="0.25">
      <c r="A32" s="16" t="s">
        <v>106</v>
      </c>
      <c r="B32" s="16" t="s">
        <v>251</v>
      </c>
      <c r="C32" s="16">
        <v>27</v>
      </c>
      <c r="D32" s="16" t="s">
        <v>107</v>
      </c>
      <c r="E32" s="16" t="s">
        <v>225</v>
      </c>
      <c r="F32" s="17">
        <v>20400000</v>
      </c>
      <c r="G32" s="17" t="str">
        <f>+gastos!I28</f>
        <v>FONDOS COMUNES</v>
      </c>
      <c r="H32" s="17" t="str">
        <f>+gastos!J28</f>
        <v>GASTOS DE FUNCIONAMIENTO</v>
      </c>
      <c r="I32" s="17" t="str">
        <f>+gastos!K28</f>
        <v>GASTOS GENERALES</v>
      </c>
      <c r="J32" s="17" t="str">
        <f>+gastos!L28</f>
        <v>ADQUISICIÓN DE SERVICIOS</v>
      </c>
      <c r="K32" s="67" t="str">
        <f>+gastos!M28</f>
        <v xml:space="preserve"> Acueducto, alcantarillado y aseo</v>
      </c>
      <c r="L32" s="17">
        <f>+gastos!N28</f>
        <v>7839</v>
      </c>
      <c r="M32" s="67">
        <f>+gastos!O28</f>
        <v>27</v>
      </c>
      <c r="N32" s="17" t="str">
        <f>+gastos!Q28</f>
        <v>201010102060012263</v>
      </c>
      <c r="O32" s="17">
        <f>+gastos!S28</f>
        <v>27000000</v>
      </c>
      <c r="P32" s="17">
        <f t="shared" si="9"/>
        <v>-2.0101010206001197E+17</v>
      </c>
      <c r="Q32" s="17">
        <f t="shared" si="10"/>
        <v>2.01010102033012E+17</v>
      </c>
      <c r="R32" s="17" t="e">
        <f t="shared" si="11"/>
        <v>#VALUE!</v>
      </c>
      <c r="S32" s="18" t="e">
        <f t="shared" si="6"/>
        <v>#VALUE!</v>
      </c>
      <c r="T32" s="70" t="e">
        <f t="shared" si="7"/>
        <v>#VALUE!</v>
      </c>
      <c r="U32" s="17">
        <f>+gastos!Z28</f>
        <v>7532961</v>
      </c>
    </row>
    <row r="33" spans="1:21" x14ac:dyDescent="0.25">
      <c r="A33" s="20" t="s">
        <v>108</v>
      </c>
      <c r="B33" s="20" t="s">
        <v>252</v>
      </c>
      <c r="C33" s="20">
        <v>28</v>
      </c>
      <c r="D33" s="20" t="s">
        <v>109</v>
      </c>
      <c r="E33" s="20" t="s">
        <v>225</v>
      </c>
      <c r="F33" s="17">
        <v>82030000</v>
      </c>
      <c r="G33" s="17" t="str">
        <f>+gastos!I29</f>
        <v>FONDOS COMUNES</v>
      </c>
      <c r="H33" s="17" t="str">
        <f>+gastos!J29</f>
        <v>GASTOS DE FUNCIONAMIENTO</v>
      </c>
      <c r="I33" s="17" t="str">
        <f>+gastos!K29</f>
        <v>GASTOS GENERALES</v>
      </c>
      <c r="J33" s="17" t="str">
        <f>+gastos!L29</f>
        <v>ADQUISICIÓN DE SERVICIOS</v>
      </c>
      <c r="K33" s="67" t="str">
        <f>+gastos!M29</f>
        <v xml:space="preserve"> Viáticos y gastos de transporte y de viaje de funcionarios</v>
      </c>
      <c r="L33" s="17">
        <f>+gastos!N29</f>
        <v>7840</v>
      </c>
      <c r="M33" s="67">
        <f>+gastos!O29</f>
        <v>28</v>
      </c>
      <c r="N33" s="17" t="str">
        <f>+gastos!Q29</f>
        <v>201010102060012281</v>
      </c>
      <c r="O33" s="17">
        <f>+gastos!S29</f>
        <v>70000000</v>
      </c>
      <c r="P33" s="17">
        <f t="shared" si="9"/>
        <v>-2.0101010206001197E+17</v>
      </c>
      <c r="Q33" s="17">
        <f t="shared" si="10"/>
        <v>2.01010101990012E+17</v>
      </c>
      <c r="R33" s="17" t="e">
        <f t="shared" si="11"/>
        <v>#VALUE!</v>
      </c>
      <c r="S33" s="18" t="e">
        <f t="shared" si="6"/>
        <v>#VALUE!</v>
      </c>
      <c r="T33" s="71" t="e">
        <f t="shared" si="7"/>
        <v>#VALUE!</v>
      </c>
      <c r="U33" s="17">
        <f>+gastos!Z29</f>
        <v>25503703</v>
      </c>
    </row>
    <row r="34" spans="1:21" x14ac:dyDescent="0.25">
      <c r="A34" s="16" t="s">
        <v>110</v>
      </c>
      <c r="B34" s="16" t="s">
        <v>253</v>
      </c>
      <c r="C34" s="16">
        <v>29</v>
      </c>
      <c r="D34" s="16" t="s">
        <v>111</v>
      </c>
      <c r="E34" s="16" t="s">
        <v>225</v>
      </c>
      <c r="F34" s="17">
        <v>65000000</v>
      </c>
      <c r="G34" s="17" t="str">
        <f>+gastos!I30</f>
        <v>FONDOS COMUNES</v>
      </c>
      <c r="H34" s="17" t="str">
        <f>+gastos!J30</f>
        <v>GASTOS DE FUNCIONAMIENTO</v>
      </c>
      <c r="I34" s="17" t="str">
        <f>+gastos!K30</f>
        <v>GASTOS GENERALES</v>
      </c>
      <c r="J34" s="17" t="str">
        <f>+gastos!L30</f>
        <v>ADQUISICIÓN DE SERVICIOS</v>
      </c>
      <c r="K34" s="67" t="str">
        <f>+gastos!M30</f>
        <v xml:space="preserve"> Otros gastos adquisición de servicios</v>
      </c>
      <c r="L34" s="17">
        <f>+gastos!N30</f>
        <v>7841</v>
      </c>
      <c r="M34" s="67">
        <f>+gastos!O30</f>
        <v>29</v>
      </c>
      <c r="N34" s="17" t="str">
        <f>+gastos!Q30</f>
        <v>201010102060012290</v>
      </c>
      <c r="O34" s="17">
        <f>+gastos!S30</f>
        <v>80000000</v>
      </c>
      <c r="P34" s="17">
        <f t="shared" si="9"/>
        <v>-2.0101010206001197E+17</v>
      </c>
      <c r="Q34" s="17">
        <f t="shared" si="10"/>
        <v>2.01010101980012E+17</v>
      </c>
      <c r="R34" s="17" t="e">
        <f t="shared" si="11"/>
        <v>#VALUE!</v>
      </c>
      <c r="S34" s="18" t="e">
        <f t="shared" si="6"/>
        <v>#VALUE!</v>
      </c>
      <c r="T34" s="70" t="e">
        <f t="shared" si="7"/>
        <v>#VALUE!</v>
      </c>
      <c r="U34" s="17">
        <f>+gastos!Z30</f>
        <v>51680422</v>
      </c>
    </row>
    <row r="35" spans="1:21" x14ac:dyDescent="0.25">
      <c r="A35" s="20" t="s">
        <v>112</v>
      </c>
      <c r="B35" s="20" t="s">
        <v>254</v>
      </c>
      <c r="C35" s="20">
        <v>30</v>
      </c>
      <c r="D35" s="20" t="s">
        <v>113</v>
      </c>
      <c r="E35" s="20" t="s">
        <v>225</v>
      </c>
      <c r="F35" s="23">
        <v>2000000</v>
      </c>
      <c r="G35" s="17" t="str">
        <f>+gastos!I31</f>
        <v>FONDOS COMUNES</v>
      </c>
      <c r="H35" s="17" t="str">
        <f>+gastos!J31</f>
        <v>GASTOS DE FUNCIONAMIENTO</v>
      </c>
      <c r="I35" s="17" t="str">
        <f>+gastos!K31</f>
        <v>GASTOS GENERALES</v>
      </c>
      <c r="J35" s="17" t="str">
        <f>+gastos!L31</f>
        <v>ADQUISICIÓN DE SERVICIOS</v>
      </c>
      <c r="K35" s="67" t="str">
        <f>+gastos!M31</f>
        <v xml:space="preserve"> Otros gastos financieros</v>
      </c>
      <c r="L35" s="17">
        <f>+gastos!N31</f>
        <v>7842</v>
      </c>
      <c r="M35" s="67">
        <f>+gastos!O31</f>
        <v>30</v>
      </c>
      <c r="N35" s="17" t="str">
        <f>+gastos!Q31</f>
        <v>201010102060122125</v>
      </c>
      <c r="O35" s="17">
        <f>+gastos!S31</f>
        <v>3500000</v>
      </c>
      <c r="P35" s="17">
        <f t="shared" si="9"/>
        <v>-2.0101010206012195E+17</v>
      </c>
      <c r="Q35" s="17">
        <f t="shared" si="10"/>
        <v>2.0101010205662198E+17</v>
      </c>
      <c r="R35" s="17" t="e">
        <f t="shared" si="11"/>
        <v>#VALUE!</v>
      </c>
      <c r="S35" s="18" t="e">
        <f t="shared" si="6"/>
        <v>#VALUE!</v>
      </c>
      <c r="T35" s="71" t="e">
        <f t="shared" si="7"/>
        <v>#VALUE!</v>
      </c>
      <c r="U35" s="17">
        <f>+gastos!Z31</f>
        <v>2897909</v>
      </c>
    </row>
    <row r="36" spans="1:21" x14ac:dyDescent="0.25">
      <c r="A36" s="16" t="s">
        <v>116</v>
      </c>
      <c r="B36" s="16" t="s">
        <v>255</v>
      </c>
      <c r="C36" s="16">
        <v>31</v>
      </c>
      <c r="D36" s="16" t="s">
        <v>117</v>
      </c>
      <c r="E36" s="16" t="s">
        <v>225</v>
      </c>
      <c r="F36" s="17">
        <v>60000000</v>
      </c>
      <c r="G36" s="17" t="str">
        <f>+gastos!I32</f>
        <v>FONDOS COMUNES</v>
      </c>
      <c r="H36" s="17" t="str">
        <f>+gastos!J32</f>
        <v>GASTOS DE FUNCIONAMIENTO</v>
      </c>
      <c r="I36" s="17" t="str">
        <f>+gastos!K32</f>
        <v>GASTOS GENERALES</v>
      </c>
      <c r="J36" s="17" t="str">
        <f>+gastos!L32</f>
        <v>GASTOS DE BIENESTAR SOCIAL</v>
      </c>
      <c r="K36" s="67" t="str">
        <f>+gastos!M32</f>
        <v xml:space="preserve"> Gastos de bienestar social y salud ocupacional</v>
      </c>
      <c r="L36" s="17">
        <f>+gastos!N32</f>
        <v>7843</v>
      </c>
      <c r="M36" s="67">
        <f>+gastos!O32</f>
        <v>31</v>
      </c>
      <c r="N36" s="17" t="str">
        <f>+gastos!Q32</f>
        <v>201010102070000124</v>
      </c>
      <c r="O36" s="17">
        <f>+gastos!S32</f>
        <v>62040000</v>
      </c>
      <c r="P36" s="17">
        <f t="shared" si="9"/>
        <v>-2.0101010206999997E+17</v>
      </c>
      <c r="Q36" s="17">
        <f t="shared" si="10"/>
        <v>2.0101010200796E+17</v>
      </c>
      <c r="R36" s="17" t="e">
        <f t="shared" si="11"/>
        <v>#VALUE!</v>
      </c>
      <c r="S36" s="18" t="e">
        <f t="shared" si="6"/>
        <v>#VALUE!</v>
      </c>
      <c r="T36" s="70" t="e">
        <f t="shared" si="7"/>
        <v>#VALUE!</v>
      </c>
      <c r="U36" s="17">
        <f>+gastos!Z32</f>
        <v>40217745</v>
      </c>
    </row>
    <row r="37" spans="1:21" x14ac:dyDescent="0.25">
      <c r="A37" s="16" t="s">
        <v>120</v>
      </c>
      <c r="B37" s="16" t="s">
        <v>256</v>
      </c>
      <c r="C37" s="16">
        <v>32</v>
      </c>
      <c r="D37" s="16" t="s">
        <v>121</v>
      </c>
      <c r="E37" s="16" t="s">
        <v>225</v>
      </c>
      <c r="F37" s="17">
        <v>68200000</v>
      </c>
      <c r="G37" s="17" t="str">
        <f>+gastos!I33</f>
        <v>FONDOS COMUNES</v>
      </c>
      <c r="H37" s="17" t="str">
        <f>+gastos!J33</f>
        <v>GASTOS DE FUNCIONAMIENTO</v>
      </c>
      <c r="I37" s="17" t="str">
        <f>+gastos!K33</f>
        <v>GASTOS GENERALES</v>
      </c>
      <c r="J37" s="17" t="str">
        <f>+gastos!L33</f>
        <v>OTROS GASTOS GENERALES</v>
      </c>
      <c r="K37" s="67" t="str">
        <f>+gastos!M33</f>
        <v xml:space="preserve"> Otros gastos generales</v>
      </c>
      <c r="L37" s="17">
        <f>+gastos!N33</f>
        <v>7844</v>
      </c>
      <c r="M37" s="67">
        <f>+gastos!O33</f>
        <v>32</v>
      </c>
      <c r="N37" s="17" t="str">
        <f>+gastos!Q33</f>
        <v>201010102080001290</v>
      </c>
      <c r="O37" s="17">
        <f>+gastos!S33</f>
        <v>68637298</v>
      </c>
      <c r="P37" s="17">
        <f t="shared" si="9"/>
        <v>-2.0101010208000096E+17</v>
      </c>
      <c r="Q37" s="17">
        <f t="shared" si="10"/>
        <v>2.0101010201136368E+17</v>
      </c>
      <c r="R37" s="17" t="e">
        <f t="shared" si="11"/>
        <v>#VALUE!</v>
      </c>
      <c r="S37" s="18" t="e">
        <f t="shared" si="6"/>
        <v>#VALUE!</v>
      </c>
      <c r="T37" s="70" t="e">
        <f t="shared" si="7"/>
        <v>#VALUE!</v>
      </c>
      <c r="U37" s="17">
        <f>+gastos!Z33</f>
        <v>25397246</v>
      </c>
    </row>
    <row r="38" spans="1:21" x14ac:dyDescent="0.25">
      <c r="A38" s="22" t="s">
        <v>257</v>
      </c>
      <c r="B38" s="22"/>
      <c r="C38" s="22"/>
      <c r="D38" s="22"/>
      <c r="E38" s="22"/>
      <c r="F38" s="14">
        <v>23000000</v>
      </c>
      <c r="G38" s="14">
        <f t="shared" ref="G38:R38" si="12">SUM(G39:G40)</f>
        <v>0</v>
      </c>
      <c r="H38" s="14">
        <f t="shared" si="12"/>
        <v>0</v>
      </c>
      <c r="I38" s="14">
        <f t="shared" si="12"/>
        <v>0</v>
      </c>
      <c r="J38" s="14">
        <f t="shared" si="12"/>
        <v>0</v>
      </c>
      <c r="K38" s="14">
        <f t="shared" si="12"/>
        <v>0</v>
      </c>
      <c r="L38" s="14">
        <f t="shared" si="12"/>
        <v>15691</v>
      </c>
      <c r="M38" s="14">
        <f t="shared" si="12"/>
        <v>67</v>
      </c>
      <c r="N38" s="14">
        <f t="shared" si="12"/>
        <v>0</v>
      </c>
      <c r="O38" s="14">
        <f t="shared" si="12"/>
        <v>26000000</v>
      </c>
      <c r="P38" s="14">
        <f t="shared" si="12"/>
        <v>-4.0202020418000192E+17</v>
      </c>
      <c r="Q38" s="14">
        <f>SUM(Q39:Q40)</f>
        <v>4.0202020415400198E+17</v>
      </c>
      <c r="R38" s="14" t="e">
        <f t="shared" si="12"/>
        <v>#VALUE!</v>
      </c>
      <c r="S38" s="15" t="e">
        <f t="shared" si="6"/>
        <v>#DIV/0!</v>
      </c>
      <c r="T38" s="15" t="e">
        <f>+N38/K38</f>
        <v>#DIV/0!</v>
      </c>
      <c r="U38" s="14">
        <f>SUM(U39:U40)</f>
        <v>27992715</v>
      </c>
    </row>
    <row r="39" spans="1:21" x14ac:dyDescent="0.25">
      <c r="A39" s="16" t="s">
        <v>124</v>
      </c>
      <c r="B39" s="16" t="s">
        <v>258</v>
      </c>
      <c r="C39" s="16">
        <v>35</v>
      </c>
      <c r="D39" s="16" t="s">
        <v>125</v>
      </c>
      <c r="E39" s="16" t="str">
        <f>LEFT(D39,6)</f>
        <v>201010</v>
      </c>
      <c r="F39" s="17">
        <v>3000000</v>
      </c>
      <c r="G39" s="17" t="str">
        <f>+gastos!I34</f>
        <v>FONDOS COMUNES</v>
      </c>
      <c r="H39" s="17" t="str">
        <f>+gastos!J34</f>
        <v>GASTOS DE FUNCIONAMIENTO</v>
      </c>
      <c r="I39" s="17" t="str">
        <f>+gastos!K34</f>
        <v>GASTOS GENERALES</v>
      </c>
      <c r="J39" s="17" t="str">
        <f>+gastos!L34</f>
        <v>TRANSFERENCIAS CORRIENTES</v>
      </c>
      <c r="K39" s="67" t="str">
        <f>+gastos!M34</f>
        <v>Sentencias y conciliaciones</v>
      </c>
      <c r="L39" s="17">
        <f>+gastos!N34</f>
        <v>7845</v>
      </c>
      <c r="M39" s="67">
        <f>+gastos!O34</f>
        <v>33</v>
      </c>
      <c r="N39" s="17" t="str">
        <f>+gastos!Q34</f>
        <v>201010102090001319</v>
      </c>
      <c r="O39" s="17">
        <f>+gastos!S34</f>
        <v>3000000</v>
      </c>
      <c r="P39" s="17">
        <f>M39-N39</f>
        <v>-2.0101010209000096E+17</v>
      </c>
      <c r="Q39" s="17">
        <f>N39-O39</f>
        <v>2.0101010208700099E+17</v>
      </c>
      <c r="R39" s="17" t="e">
        <f>K39-M39</f>
        <v>#VALUE!</v>
      </c>
      <c r="S39" s="18">
        <v>0</v>
      </c>
      <c r="T39" s="70">
        <v>0</v>
      </c>
      <c r="U39" s="17">
        <f>+gastos!Z34</f>
        <v>0</v>
      </c>
    </row>
    <row r="40" spans="1:21" x14ac:dyDescent="0.25">
      <c r="A40" s="16" t="s">
        <v>259</v>
      </c>
      <c r="B40" s="16" t="s">
        <v>260</v>
      </c>
      <c r="C40" s="16">
        <v>36</v>
      </c>
      <c r="D40" s="16" t="s">
        <v>127</v>
      </c>
      <c r="E40" s="16" t="str">
        <f>LEFT(D40,6)</f>
        <v>201010</v>
      </c>
      <c r="F40" s="17">
        <v>20000000</v>
      </c>
      <c r="G40" s="17" t="str">
        <f>+gastos!I35</f>
        <v>FONDOS COMUNES</v>
      </c>
      <c r="H40" s="17" t="str">
        <f>+gastos!J35</f>
        <v>GASTOS DE FUNCIONAMIENTO</v>
      </c>
      <c r="I40" s="17" t="str">
        <f>+gastos!K35</f>
        <v>GASTOS GENERALES</v>
      </c>
      <c r="J40" s="17" t="str">
        <f>+gastos!L35</f>
        <v>TRANSFERENCIAS CORRIENTES</v>
      </c>
      <c r="K40" s="67" t="str">
        <f>+gastos!M35</f>
        <v xml:space="preserve"> Transferencias corrientes a otras entidades- cuotas de fiscalizacion </v>
      </c>
      <c r="L40" s="17">
        <f>+gastos!N35</f>
        <v>7846</v>
      </c>
      <c r="M40" s="67">
        <f>+gastos!O35</f>
        <v>34</v>
      </c>
      <c r="N40" s="17" t="str">
        <f>+gastos!Q35</f>
        <v>201010102090001367</v>
      </c>
      <c r="O40" s="17">
        <f>+gastos!S35</f>
        <v>23000000</v>
      </c>
      <c r="P40" s="17">
        <f>M40-N40</f>
        <v>-2.0101010209000096E+17</v>
      </c>
      <c r="Q40" s="17">
        <f>N40-O40</f>
        <v>2.0101010206700099E+17</v>
      </c>
      <c r="R40" s="17" t="e">
        <f>K40-M40</f>
        <v>#VALUE!</v>
      </c>
      <c r="S40" s="18" t="e">
        <f t="shared" si="6"/>
        <v>#VALUE!</v>
      </c>
      <c r="T40" s="70" t="e">
        <f t="shared" si="7"/>
        <v>#VALUE!</v>
      </c>
      <c r="U40" s="17">
        <f>+gastos!Z35</f>
        <v>27992715</v>
      </c>
    </row>
    <row r="41" spans="1:21" x14ac:dyDescent="0.25">
      <c r="A41" s="22" t="s">
        <v>261</v>
      </c>
      <c r="B41" s="22"/>
      <c r="C41" s="22"/>
      <c r="D41" s="22"/>
      <c r="E41" s="22"/>
      <c r="F41" s="14">
        <v>165700000</v>
      </c>
      <c r="G41" s="14">
        <f t="shared" ref="G41:R41" si="13">SUM(G42:G42)</f>
        <v>0</v>
      </c>
      <c r="H41" s="14">
        <f t="shared" si="13"/>
        <v>0</v>
      </c>
      <c r="I41" s="14">
        <f t="shared" si="13"/>
        <v>0</v>
      </c>
      <c r="J41" s="14">
        <f t="shared" si="13"/>
        <v>0</v>
      </c>
      <c r="K41" s="14">
        <f t="shared" si="13"/>
        <v>0</v>
      </c>
      <c r="L41" s="14">
        <f t="shared" si="13"/>
        <v>7869</v>
      </c>
      <c r="M41" s="14">
        <f t="shared" si="13"/>
        <v>57</v>
      </c>
      <c r="N41" s="14">
        <f t="shared" si="13"/>
        <v>0</v>
      </c>
      <c r="O41" s="14">
        <f t="shared" si="13"/>
        <v>0</v>
      </c>
      <c r="P41" s="14" t="e">
        <f t="shared" si="13"/>
        <v>#VALUE!</v>
      </c>
      <c r="Q41" s="14" t="e">
        <f t="shared" si="13"/>
        <v>#VALUE!</v>
      </c>
      <c r="R41" s="14" t="e">
        <f t="shared" si="13"/>
        <v>#VALUE!</v>
      </c>
      <c r="S41" s="15" t="e">
        <f t="shared" si="6"/>
        <v>#DIV/0!</v>
      </c>
      <c r="T41" s="15" t="e">
        <f t="shared" si="7"/>
        <v>#DIV/0!</v>
      </c>
      <c r="U41" s="14">
        <f>SUM(U42:U42)</f>
        <v>104125173</v>
      </c>
    </row>
    <row r="42" spans="1:21" x14ac:dyDescent="0.25">
      <c r="A42" s="16" t="s">
        <v>61</v>
      </c>
      <c r="B42" s="16" t="s">
        <v>232</v>
      </c>
      <c r="C42" s="16">
        <v>62</v>
      </c>
      <c r="D42" s="16" t="s">
        <v>199</v>
      </c>
      <c r="E42" s="16" t="str">
        <f>LEFT(D42,6)</f>
        <v>291010</v>
      </c>
      <c r="F42" s="17">
        <v>165700000</v>
      </c>
      <c r="G42" s="17" t="str">
        <f>+gastos!I61</f>
        <v>RECURSOS CAPITAL F. COMUN</v>
      </c>
      <c r="H42" s="17" t="str">
        <f>+gastos!J61</f>
        <v>GASTOS DE INVERSION</v>
      </c>
      <c r="I42" s="17" t="str">
        <f>+gastos!K61</f>
        <v>CULTURA</v>
      </c>
      <c r="J42" s="17" t="str">
        <f>+gastos!L61</f>
        <v>ADECUACION DE EQUIPAMIENTOS</v>
      </c>
      <c r="K42" s="67" t="str">
        <f>+gastos!M61</f>
        <v>Mantenimiento, adecuación y dotación de equipamientos culturales en Antioquia</v>
      </c>
      <c r="L42" s="17">
        <f>+gastos!N61</f>
        <v>7869</v>
      </c>
      <c r="M42" s="67">
        <f>+gastos!O61</f>
        <v>57</v>
      </c>
      <c r="N42" s="17" t="str">
        <f>+gastos!Q61</f>
        <v>241011A05160600430</v>
      </c>
      <c r="O42" s="17">
        <f>+gastos!S61</f>
        <v>0</v>
      </c>
      <c r="P42" s="17" t="e">
        <f>M42-N42</f>
        <v>#VALUE!</v>
      </c>
      <c r="Q42" s="17" t="e">
        <f>N42-O42</f>
        <v>#VALUE!</v>
      </c>
      <c r="R42" s="17" t="e">
        <f>K42-M42</f>
        <v>#VALUE!</v>
      </c>
      <c r="S42" s="18" t="e">
        <f t="shared" si="6"/>
        <v>#VALUE!</v>
      </c>
      <c r="T42" s="70" t="e">
        <f t="shared" si="7"/>
        <v>#VALUE!</v>
      </c>
      <c r="U42" s="17">
        <f>+gastos!Z61</f>
        <v>104125173</v>
      </c>
    </row>
    <row r="43" spans="1:21" x14ac:dyDescent="0.25">
      <c r="A43" s="24" t="s">
        <v>262</v>
      </c>
      <c r="B43" s="7"/>
      <c r="C43" s="7"/>
      <c r="D43" s="7"/>
      <c r="E43" s="8"/>
      <c r="F43" s="9">
        <v>10435455400</v>
      </c>
      <c r="G43" s="9">
        <f>+G44+G67</f>
        <v>0</v>
      </c>
      <c r="H43" s="9">
        <f>+H44+H67</f>
        <v>0</v>
      </c>
      <c r="I43" s="9">
        <f>+I44+I67</f>
        <v>0</v>
      </c>
      <c r="J43" s="9">
        <f>+J44+J67</f>
        <v>0</v>
      </c>
      <c r="K43" s="9">
        <f t="shared" ref="K43:R43" si="14">+K44+K67</f>
        <v>0</v>
      </c>
      <c r="L43" s="9">
        <f t="shared" si="14"/>
        <v>196538</v>
      </c>
      <c r="M43" s="9">
        <f t="shared" si="14"/>
        <v>1190</v>
      </c>
      <c r="N43" s="9">
        <f t="shared" si="14"/>
        <v>0</v>
      </c>
      <c r="O43" s="9">
        <f t="shared" si="14"/>
        <v>6821399236</v>
      </c>
      <c r="P43" s="9" t="e">
        <f>+P44+P67</f>
        <v>#VALUE!</v>
      </c>
      <c r="Q43" s="9" t="e">
        <f>+Q44+Q67</f>
        <v>#VALUE!</v>
      </c>
      <c r="R43" s="9" t="e">
        <f t="shared" si="14"/>
        <v>#VALUE!</v>
      </c>
      <c r="S43" s="10" t="e">
        <f t="shared" si="6"/>
        <v>#DIV/0!</v>
      </c>
      <c r="T43" s="10" t="e">
        <f t="shared" si="7"/>
        <v>#DIV/0!</v>
      </c>
      <c r="U43" s="9">
        <f>+U44+U67</f>
        <v>7552979814</v>
      </c>
    </row>
    <row r="44" spans="1:21" x14ac:dyDescent="0.25">
      <c r="A44" s="22" t="s">
        <v>131</v>
      </c>
      <c r="B44" s="22"/>
      <c r="C44" s="22"/>
      <c r="D44" s="22"/>
      <c r="E44" s="22"/>
      <c r="F44" s="14">
        <v>10243455400</v>
      </c>
      <c r="G44" s="14">
        <f>SUM(G45:G66)</f>
        <v>0</v>
      </c>
      <c r="H44" s="14">
        <f>SUM(H45:H64)</f>
        <v>0</v>
      </c>
      <c r="I44" s="14">
        <f>SUM(I45:I64)</f>
        <v>0</v>
      </c>
      <c r="J44" s="14">
        <f>SUM(J45:J64)</f>
        <v>0</v>
      </c>
      <c r="K44" s="14">
        <f t="shared" ref="K44:R44" si="15">SUM(K45:K66)</f>
        <v>0</v>
      </c>
      <c r="L44" s="14">
        <f t="shared" si="15"/>
        <v>172935</v>
      </c>
      <c r="M44" s="14">
        <f t="shared" si="15"/>
        <v>1039</v>
      </c>
      <c r="N44" s="14">
        <f t="shared" si="15"/>
        <v>0</v>
      </c>
      <c r="O44" s="14">
        <f t="shared" si="15"/>
        <v>6674322236</v>
      </c>
      <c r="P44" s="14" t="e">
        <f>SUM(P45:P66)</f>
        <v>#VALUE!</v>
      </c>
      <c r="Q44" s="14" t="e">
        <f>SUM(Q45:Q66)</f>
        <v>#VALUE!</v>
      </c>
      <c r="R44" s="14" t="e">
        <f t="shared" si="15"/>
        <v>#VALUE!</v>
      </c>
      <c r="S44" s="15" t="e">
        <f t="shared" si="6"/>
        <v>#DIV/0!</v>
      </c>
      <c r="T44" s="15" t="e">
        <f t="shared" si="7"/>
        <v>#DIV/0!</v>
      </c>
      <c r="U44" s="14">
        <f>SUM(U45:U66)</f>
        <v>7285964665</v>
      </c>
    </row>
    <row r="45" spans="1:21" x14ac:dyDescent="0.25">
      <c r="A45" s="16" t="s">
        <v>133</v>
      </c>
      <c r="B45" s="16" t="s">
        <v>327</v>
      </c>
      <c r="C45" s="16">
        <v>35</v>
      </c>
      <c r="D45" s="16" t="s">
        <v>134</v>
      </c>
      <c r="E45" s="16" t="s">
        <v>225</v>
      </c>
      <c r="F45" s="17">
        <v>2345850000</v>
      </c>
      <c r="G45" s="17" t="str">
        <f>+gastos!I36</f>
        <v>FONDOS COMUNES</v>
      </c>
      <c r="H45" s="17" t="str">
        <f>+gastos!J36</f>
        <v>GASTOS DE INVERSION</v>
      </c>
      <c r="I45" s="17" t="str">
        <f>+gastos!K36</f>
        <v>CULTURA</v>
      </c>
      <c r="J45" s="17" t="str">
        <f>+gastos!L36</f>
        <v>DESARROLLO DE CONVOCATORIAS</v>
      </c>
      <c r="K45" s="17" t="str">
        <f>+gastos!M36</f>
        <v>Desarrollo de convocatorias públicas para la creación, la innovación y el fortalecimiento cultural</v>
      </c>
      <c r="L45" s="17">
        <f>+gastos!N36</f>
        <v>7847</v>
      </c>
      <c r="M45" s="17">
        <f>+gastos!O36</f>
        <v>35</v>
      </c>
      <c r="N45" s="17" t="str">
        <f>+gastos!Q36</f>
        <v>201010A05100600000</v>
      </c>
      <c r="O45" s="17">
        <f>+gastos!S36</f>
        <v>600000000</v>
      </c>
      <c r="P45" s="17" t="e">
        <f t="shared" ref="P45:P66" si="16">M45-N45</f>
        <v>#VALUE!</v>
      </c>
      <c r="Q45" s="17" t="e">
        <f t="shared" ref="Q45:Q66" si="17">N45-O45</f>
        <v>#VALUE!</v>
      </c>
      <c r="R45" s="17" t="e">
        <f t="shared" ref="R45:R66" si="18">K45-M45</f>
        <v>#VALUE!</v>
      </c>
      <c r="S45" s="18" t="e">
        <f t="shared" si="6"/>
        <v>#VALUE!</v>
      </c>
      <c r="T45" s="70" t="e">
        <f t="shared" si="7"/>
        <v>#VALUE!</v>
      </c>
      <c r="U45" s="17">
        <f>+gastos!Z36</f>
        <v>412711100</v>
      </c>
    </row>
    <row r="46" spans="1:21" x14ac:dyDescent="0.25">
      <c r="A46" s="16" t="s">
        <v>137</v>
      </c>
      <c r="B46" s="16" t="s">
        <v>430</v>
      </c>
      <c r="C46" s="16">
        <v>36</v>
      </c>
      <c r="D46" s="16" t="s">
        <v>138</v>
      </c>
      <c r="E46" s="16" t="s">
        <v>225</v>
      </c>
      <c r="F46" s="17">
        <v>250000000</v>
      </c>
      <c r="G46" s="17" t="str">
        <f>+gastos!I37</f>
        <v>FONDOS COMUNES</v>
      </c>
      <c r="H46" s="17" t="str">
        <f>+gastos!J37</f>
        <v>GASTOS DE INVERSION</v>
      </c>
      <c r="I46" s="17" t="str">
        <f>+gastos!K37</f>
        <v>CULTURA</v>
      </c>
      <c r="J46" s="17" t="str">
        <f>+gastos!L37</f>
        <v>IMPLEMENTACION AGENDA INSTITUCIONAL</v>
      </c>
      <c r="K46" s="17" t="str">
        <f>+gastos!M37</f>
        <v>Implementación de agenda institucional local y regional para el posconflicto en Antioquia</v>
      </c>
      <c r="L46" s="17">
        <f>+gastos!N37</f>
        <v>7848</v>
      </c>
      <c r="M46" s="17">
        <f>+gastos!O37</f>
        <v>36</v>
      </c>
      <c r="N46" s="17" t="str">
        <f>+gastos!Q37</f>
        <v>201010A05110600100</v>
      </c>
      <c r="O46" s="17">
        <f>+gastos!S37</f>
        <v>150000000</v>
      </c>
      <c r="P46" s="17" t="e">
        <f t="shared" si="16"/>
        <v>#VALUE!</v>
      </c>
      <c r="Q46" s="17" t="e">
        <f t="shared" si="17"/>
        <v>#VALUE!</v>
      </c>
      <c r="R46" s="17" t="e">
        <f t="shared" si="18"/>
        <v>#VALUE!</v>
      </c>
      <c r="S46" s="18" t="e">
        <f t="shared" si="6"/>
        <v>#VALUE!</v>
      </c>
      <c r="T46" s="70" t="e">
        <f t="shared" si="7"/>
        <v>#VALUE!</v>
      </c>
      <c r="U46" s="17">
        <f>+gastos!Z37</f>
        <v>0</v>
      </c>
    </row>
    <row r="47" spans="1:21" x14ac:dyDescent="0.25">
      <c r="A47" s="16" t="s">
        <v>141</v>
      </c>
      <c r="B47" s="16" t="s">
        <v>333</v>
      </c>
      <c r="C47" s="16">
        <v>37</v>
      </c>
      <c r="D47" s="16" t="s">
        <v>142</v>
      </c>
      <c r="E47" s="16" t="s">
        <v>225</v>
      </c>
      <c r="F47" s="17">
        <v>300074000</v>
      </c>
      <c r="G47" s="17" t="str">
        <f>+gastos!I38</f>
        <v>FONDOS COMUNES</v>
      </c>
      <c r="H47" s="17" t="str">
        <f>+gastos!J38</f>
        <v>GASTOS DE INVERSION</v>
      </c>
      <c r="I47" s="17" t="str">
        <f>+gastos!K38</f>
        <v>CULTURA</v>
      </c>
      <c r="J47" s="17" t="str">
        <f>+gastos!L38</f>
        <v>IMPLEMENTACION DEL PLAN DE LECTURA</v>
      </c>
      <c r="K47" s="17" t="str">
        <f>+gastos!M38</f>
        <v>Implementación plan de lectura, escritura y biblioteca en Antioquia</v>
      </c>
      <c r="L47" s="17">
        <f>+gastos!N38</f>
        <v>7849</v>
      </c>
      <c r="M47" s="17">
        <f>+gastos!O38</f>
        <v>37</v>
      </c>
      <c r="N47" s="17" t="str">
        <f>+gastos!Q38</f>
        <v>201010A05120600180</v>
      </c>
      <c r="O47" s="17">
        <f>+gastos!S38</f>
        <v>400000000</v>
      </c>
      <c r="P47" s="17" t="e">
        <f t="shared" si="16"/>
        <v>#VALUE!</v>
      </c>
      <c r="Q47" s="17" t="e">
        <f t="shared" si="17"/>
        <v>#VALUE!</v>
      </c>
      <c r="R47" s="17" t="e">
        <f t="shared" si="18"/>
        <v>#VALUE!</v>
      </c>
      <c r="S47" s="18" t="e">
        <f t="shared" si="6"/>
        <v>#VALUE!</v>
      </c>
      <c r="T47" s="70" t="e">
        <f t="shared" si="7"/>
        <v>#VALUE!</v>
      </c>
      <c r="U47" s="17">
        <f>+gastos!Z38</f>
        <v>0</v>
      </c>
    </row>
    <row r="48" spans="1:21" x14ac:dyDescent="0.25">
      <c r="A48" s="16" t="s">
        <v>145</v>
      </c>
      <c r="B48" s="16" t="s">
        <v>431</v>
      </c>
      <c r="C48" s="16">
        <v>38</v>
      </c>
      <c r="D48" s="16" t="s">
        <v>146</v>
      </c>
      <c r="E48" s="16" t="s">
        <v>225</v>
      </c>
      <c r="F48" s="17">
        <v>777900000</v>
      </c>
      <c r="G48" s="17" t="str">
        <f>+gastos!I39</f>
        <v>FONDOS COMUNES</v>
      </c>
      <c r="H48" s="17" t="str">
        <f>+gastos!J39</f>
        <v>GASTOS DE INVERSION</v>
      </c>
      <c r="I48" s="17" t="str">
        <f>+gastos!K39</f>
        <v>CULTURA</v>
      </c>
      <c r="J48" s="17" t="str">
        <f>+gastos!L39</f>
        <v>FORMACION ARTISTICA Y CULTURAL</v>
      </c>
      <c r="K48" s="17" t="str">
        <f>+gastos!M39</f>
        <v>Fortalecimiento circulación artística y cultural para la paz en Antioquia</v>
      </c>
      <c r="L48" s="17">
        <f>+gastos!N39</f>
        <v>7850</v>
      </c>
      <c r="M48" s="17">
        <f>+gastos!O39</f>
        <v>38</v>
      </c>
      <c r="N48" s="17" t="str">
        <f>+gastos!Q39</f>
        <v>201010A05130600270</v>
      </c>
      <c r="O48" s="17">
        <f>+gastos!S39</f>
        <v>350000000</v>
      </c>
      <c r="P48" s="17" t="e">
        <f t="shared" si="16"/>
        <v>#VALUE!</v>
      </c>
      <c r="Q48" s="17" t="e">
        <f t="shared" si="17"/>
        <v>#VALUE!</v>
      </c>
      <c r="R48" s="17" t="e">
        <f t="shared" si="18"/>
        <v>#VALUE!</v>
      </c>
      <c r="S48" s="18" t="e">
        <f t="shared" si="6"/>
        <v>#VALUE!</v>
      </c>
      <c r="T48" s="70" t="e">
        <f t="shared" si="7"/>
        <v>#VALUE!</v>
      </c>
      <c r="U48" s="17">
        <f>+gastos!Z39</f>
        <v>300000000</v>
      </c>
    </row>
    <row r="49" spans="1:21" x14ac:dyDescent="0.25">
      <c r="A49" s="16" t="s">
        <v>147</v>
      </c>
      <c r="B49" s="16" t="s">
        <v>432</v>
      </c>
      <c r="C49" s="16">
        <v>39</v>
      </c>
      <c r="D49" s="16" t="s">
        <v>148</v>
      </c>
      <c r="E49" s="16" t="s">
        <v>225</v>
      </c>
      <c r="F49" s="17">
        <v>1755000000</v>
      </c>
      <c r="G49" s="17" t="str">
        <f>+gastos!I40</f>
        <v>FONDOS COMUNES</v>
      </c>
      <c r="H49" s="17" t="str">
        <f>+gastos!J40</f>
        <v>GASTOS DE INVERSION</v>
      </c>
      <c r="I49" s="17" t="str">
        <f>+gastos!K40</f>
        <v>CULTURA</v>
      </c>
      <c r="J49" s="17" t="str">
        <f>+gastos!L40</f>
        <v>FORMACION ARTISTICA Y CULTURAL</v>
      </c>
      <c r="K49" s="17" t="str">
        <f>+gastos!M40</f>
        <v>Formación artística y cultural para la Equidad y la Movilidad Social en Antioquia</v>
      </c>
      <c r="L49" s="17">
        <f>+gastos!N40</f>
        <v>7851</v>
      </c>
      <c r="M49" s="17">
        <f>+gastos!O40</f>
        <v>39</v>
      </c>
      <c r="N49" s="17" t="str">
        <f>+gastos!Q40</f>
        <v>201010A05130600340</v>
      </c>
      <c r="O49" s="17">
        <f>+gastos!S40</f>
        <v>800000000</v>
      </c>
      <c r="P49" s="17" t="e">
        <f t="shared" si="16"/>
        <v>#VALUE!</v>
      </c>
      <c r="Q49" s="17" t="e">
        <f t="shared" si="17"/>
        <v>#VALUE!</v>
      </c>
      <c r="R49" s="17" t="e">
        <f t="shared" si="18"/>
        <v>#VALUE!</v>
      </c>
      <c r="S49" s="18" t="e">
        <f t="shared" si="6"/>
        <v>#VALUE!</v>
      </c>
      <c r="T49" s="70" t="e">
        <f t="shared" si="7"/>
        <v>#VALUE!</v>
      </c>
      <c r="U49" s="17">
        <f>+gastos!Z40</f>
        <v>1081064280</v>
      </c>
    </row>
    <row r="50" spans="1:21" x14ac:dyDescent="0.25">
      <c r="A50" s="16" t="s">
        <v>151</v>
      </c>
      <c r="B50" s="16" t="s">
        <v>433</v>
      </c>
      <c r="C50" s="16">
        <v>40</v>
      </c>
      <c r="D50" s="16" t="s">
        <v>152</v>
      </c>
      <c r="E50" s="16" t="s">
        <v>225</v>
      </c>
      <c r="F50" s="17">
        <v>533926000</v>
      </c>
      <c r="G50" s="17" t="str">
        <f>+gastos!I41</f>
        <v>FONDOS COMUNES</v>
      </c>
      <c r="H50" s="17" t="str">
        <f>+gastos!J41</f>
        <v>GASTOS DE INVERSION</v>
      </c>
      <c r="I50" s="17" t="str">
        <f>+gastos!K41</f>
        <v>CULTURA</v>
      </c>
      <c r="J50" s="17" t="str">
        <f>+gastos!L41</f>
        <v>IMPLEMENTACION PROCESOS DE GESTION Y PLANIFICACION</v>
      </c>
      <c r="K50" s="17" t="str">
        <f>+gastos!M41</f>
        <v>Implementación procesos de gestión y planificación cultural para el fortalecimiento del Sistema Departamental de Cultura en Antioquia</v>
      </c>
      <c r="L50" s="17">
        <f>+gastos!N41</f>
        <v>7852</v>
      </c>
      <c r="M50" s="17">
        <f>+gastos!O41</f>
        <v>40</v>
      </c>
      <c r="N50" s="17" t="str">
        <f>+gastos!Q41</f>
        <v>201010A05140600420</v>
      </c>
      <c r="O50" s="17">
        <f>+gastos!S41</f>
        <v>350000000</v>
      </c>
      <c r="P50" s="17" t="e">
        <f t="shared" si="16"/>
        <v>#VALUE!</v>
      </c>
      <c r="Q50" s="17" t="e">
        <f t="shared" si="17"/>
        <v>#VALUE!</v>
      </c>
      <c r="R50" s="17" t="e">
        <f t="shared" si="18"/>
        <v>#VALUE!</v>
      </c>
      <c r="S50" s="18" t="e">
        <f t="shared" si="6"/>
        <v>#VALUE!</v>
      </c>
      <c r="T50" s="70" t="e">
        <f t="shared" si="7"/>
        <v>#VALUE!</v>
      </c>
      <c r="U50" s="17">
        <f>+gastos!Z41</f>
        <v>245665277</v>
      </c>
    </row>
    <row r="51" spans="1:21" x14ac:dyDescent="0.25">
      <c r="A51" s="16" t="s">
        <v>155</v>
      </c>
      <c r="B51" s="16" t="s">
        <v>336</v>
      </c>
      <c r="C51" s="16">
        <v>41</v>
      </c>
      <c r="D51" s="16" t="s">
        <v>156</v>
      </c>
      <c r="E51" s="16" t="s">
        <v>225</v>
      </c>
      <c r="F51" s="17">
        <v>617000000</v>
      </c>
      <c r="G51" s="17" t="str">
        <f>+gastos!I42</f>
        <v>FONDOS COMUNES</v>
      </c>
      <c r="H51" s="17" t="str">
        <f>+gastos!J42</f>
        <v>GASTOS DE INVERSION</v>
      </c>
      <c r="I51" s="17" t="str">
        <f>+gastos!K42</f>
        <v>CULTURA</v>
      </c>
      <c r="J51" s="17" t="str">
        <f>+gastos!L42</f>
        <v>DIAGNOSTICO GESTION Y SALVAGUARDIA</v>
      </c>
      <c r="K51" s="17" t="str">
        <f>+gastos!M42</f>
        <v>Diagnóstico, gestión y Salvaguardia del Patrimonio Cultural en Antioquia</v>
      </c>
      <c r="L51" s="17">
        <f>+gastos!N42</f>
        <v>7853</v>
      </c>
      <c r="M51" s="17">
        <f>+gastos!O42</f>
        <v>41</v>
      </c>
      <c r="N51" s="17" t="str">
        <f>+gastos!Q42</f>
        <v>201010A05150600410</v>
      </c>
      <c r="O51" s="17">
        <f>+gastos!S42</f>
        <v>400000000</v>
      </c>
      <c r="P51" s="17" t="e">
        <f t="shared" si="16"/>
        <v>#VALUE!</v>
      </c>
      <c r="Q51" s="17" t="e">
        <f t="shared" si="17"/>
        <v>#VALUE!</v>
      </c>
      <c r="R51" s="17" t="e">
        <f t="shared" si="18"/>
        <v>#VALUE!</v>
      </c>
      <c r="S51" s="18" t="e">
        <f t="shared" si="6"/>
        <v>#VALUE!</v>
      </c>
      <c r="T51" s="70" t="e">
        <f t="shared" si="7"/>
        <v>#VALUE!</v>
      </c>
      <c r="U51" s="17">
        <f>+gastos!Z42</f>
        <v>292559983</v>
      </c>
    </row>
    <row r="52" spans="1:21" x14ac:dyDescent="0.25">
      <c r="A52" s="16" t="s">
        <v>159</v>
      </c>
      <c r="B52" s="16" t="s">
        <v>330</v>
      </c>
      <c r="C52" s="16">
        <v>42</v>
      </c>
      <c r="D52" s="16" t="s">
        <v>160</v>
      </c>
      <c r="E52" s="16" t="s">
        <v>225</v>
      </c>
      <c r="F52" s="17">
        <v>250000000</v>
      </c>
      <c r="G52" s="17" t="str">
        <f>+gastos!I43</f>
        <v>FONDOS COMUNES</v>
      </c>
      <c r="H52" s="17" t="str">
        <f>+gastos!J43</f>
        <v>GASTOS DE INVERSION</v>
      </c>
      <c r="I52" s="17" t="str">
        <f>+gastos!K43</f>
        <v>CULTURA</v>
      </c>
      <c r="J52" s="17" t="str">
        <f>+gastos!L43</f>
        <v>ADECUACION DE EQUIPAMIENTOS</v>
      </c>
      <c r="K52" s="17" t="str">
        <f>+gastos!M43</f>
        <v>Mantenimiento, adecuación y dotación de equipamientos culturales en Antioquia</v>
      </c>
      <c r="L52" s="17">
        <f>+gastos!N43</f>
        <v>7854</v>
      </c>
      <c r="M52" s="17">
        <f>+gastos!O43</f>
        <v>42</v>
      </c>
      <c r="N52" s="17" t="str">
        <f>+gastos!Q43</f>
        <v>201010A05160600430</v>
      </c>
      <c r="O52" s="17">
        <f>+gastos!S43</f>
        <v>50000000</v>
      </c>
      <c r="P52" s="17" t="e">
        <f t="shared" si="16"/>
        <v>#VALUE!</v>
      </c>
      <c r="Q52" s="17" t="e">
        <f t="shared" si="17"/>
        <v>#VALUE!</v>
      </c>
      <c r="R52" s="17" t="e">
        <f t="shared" si="18"/>
        <v>#VALUE!</v>
      </c>
      <c r="S52" s="18" t="e">
        <f t="shared" si="6"/>
        <v>#VALUE!</v>
      </c>
      <c r="T52" s="70" t="e">
        <f t="shared" si="7"/>
        <v>#VALUE!</v>
      </c>
      <c r="U52" s="17">
        <f>+gastos!Z43</f>
        <v>495802470</v>
      </c>
    </row>
    <row r="53" spans="1:21" x14ac:dyDescent="0.25">
      <c r="A53" s="16" t="s">
        <v>145</v>
      </c>
      <c r="B53" s="16" t="s">
        <v>431</v>
      </c>
      <c r="C53" s="16">
        <v>45</v>
      </c>
      <c r="D53" s="16" t="s">
        <v>174</v>
      </c>
      <c r="E53" s="16" t="s">
        <v>434</v>
      </c>
      <c r="F53" s="17">
        <v>5000000</v>
      </c>
      <c r="G53" s="17" t="str">
        <f>+gastos!I46</f>
        <v>RECURSOS CAPITAL F. COMUN</v>
      </c>
      <c r="H53" s="17" t="str">
        <f>+gastos!J46</f>
        <v>GASTOS DE INVERSION</v>
      </c>
      <c r="I53" s="17" t="str">
        <f>+gastos!K46</f>
        <v>CULTURA</v>
      </c>
      <c r="J53" s="17" t="str">
        <f>+gastos!L46</f>
        <v>DESARROLLO DE CONVOCATORIAS</v>
      </c>
      <c r="K53" s="17" t="str">
        <f>+gastos!M46</f>
        <v>Desarrollo de convocatorias públicas para la creación, la innovación y el fortalecimiento cultural</v>
      </c>
      <c r="L53" s="17">
        <f>+gastos!N46</f>
        <v>7857</v>
      </c>
      <c r="M53" s="17">
        <f>+gastos!O46</f>
        <v>45</v>
      </c>
      <c r="N53" s="17" t="str">
        <f>+gastos!Q46</f>
        <v>201011A05100600000</v>
      </c>
      <c r="O53" s="17">
        <f>+gastos!S46</f>
        <v>0</v>
      </c>
      <c r="P53" s="17" t="e">
        <f t="shared" si="16"/>
        <v>#VALUE!</v>
      </c>
      <c r="Q53" s="17" t="e">
        <f t="shared" si="17"/>
        <v>#VALUE!</v>
      </c>
      <c r="R53" s="17" t="e">
        <f t="shared" si="18"/>
        <v>#VALUE!</v>
      </c>
      <c r="S53" s="18" t="e">
        <f t="shared" si="6"/>
        <v>#VALUE!</v>
      </c>
      <c r="T53" s="70" t="e">
        <f t="shared" si="7"/>
        <v>#VALUE!</v>
      </c>
      <c r="U53" s="17">
        <f>+gastos!Z46</f>
        <v>0</v>
      </c>
    </row>
    <row r="54" spans="1:21" x14ac:dyDescent="0.25">
      <c r="A54" s="20" t="s">
        <v>159</v>
      </c>
      <c r="B54" s="20" t="s">
        <v>330</v>
      </c>
      <c r="C54" s="20">
        <v>58</v>
      </c>
      <c r="D54" s="20" t="s">
        <v>176</v>
      </c>
      <c r="E54" s="16" t="s">
        <v>434</v>
      </c>
      <c r="F54" s="17">
        <v>0</v>
      </c>
      <c r="G54" s="17" t="str">
        <f>+gastos!I47</f>
        <v>RECURSOS CAPITAL F. COMUN</v>
      </c>
      <c r="H54" s="17" t="str">
        <f>+gastos!J47</f>
        <v>GASTOS DE INVERSION</v>
      </c>
      <c r="I54" s="17" t="str">
        <f>+gastos!K47</f>
        <v>CULTURA</v>
      </c>
      <c r="J54" s="17" t="str">
        <f>+gastos!L47</f>
        <v>IMPLEMENTACION DEL PLAN DE LECTURA</v>
      </c>
      <c r="K54" s="17" t="str">
        <f>+gastos!M47</f>
        <v>Implementación plan de lectura, escritura y biblioteca en Antioquia</v>
      </c>
      <c r="L54" s="17">
        <f>+gastos!N47</f>
        <v>7858</v>
      </c>
      <c r="M54" s="17">
        <f>+gastos!O47</f>
        <v>46</v>
      </c>
      <c r="N54" s="17" t="str">
        <f>+gastos!Q47</f>
        <v>201011A05120600180</v>
      </c>
      <c r="O54" s="17">
        <f>+gastos!S47</f>
        <v>0</v>
      </c>
      <c r="P54" s="17" t="e">
        <f t="shared" si="16"/>
        <v>#VALUE!</v>
      </c>
      <c r="Q54" s="17" t="e">
        <f t="shared" si="17"/>
        <v>#VALUE!</v>
      </c>
      <c r="R54" s="17" t="e">
        <f t="shared" si="18"/>
        <v>#VALUE!</v>
      </c>
      <c r="S54" s="18" t="e">
        <f t="shared" si="6"/>
        <v>#VALUE!</v>
      </c>
      <c r="T54" s="70" t="e">
        <f t="shared" si="7"/>
        <v>#VALUE!</v>
      </c>
      <c r="U54" s="17">
        <f>+gastos!Z47</f>
        <v>0</v>
      </c>
    </row>
    <row r="55" spans="1:21" x14ac:dyDescent="0.25">
      <c r="A55" s="20" t="s">
        <v>133</v>
      </c>
      <c r="B55" s="20" t="s">
        <v>327</v>
      </c>
      <c r="C55" s="20">
        <v>59</v>
      </c>
      <c r="D55" s="20" t="s">
        <v>172</v>
      </c>
      <c r="E55" s="16" t="s">
        <v>434</v>
      </c>
      <c r="F55" s="17">
        <v>0</v>
      </c>
      <c r="G55" s="17" t="str">
        <f>+gastos!I48</f>
        <v>RECURSOS CAPITAL F. COMUN</v>
      </c>
      <c r="H55" s="17" t="str">
        <f>+gastos!J48</f>
        <v>GASTOS DE INVERSION</v>
      </c>
      <c r="I55" s="17" t="str">
        <f>+gastos!K48</f>
        <v>CULTURA</v>
      </c>
      <c r="J55" s="17" t="str">
        <f>+gastos!L48</f>
        <v>FORMACION ARTISTICA Y CULTURAL</v>
      </c>
      <c r="K55" s="17" t="str">
        <f>+gastos!M48</f>
        <v>Fortalecimiento circulación artística y cultural para la paz en Antioquia</v>
      </c>
      <c r="L55" s="17">
        <f>+gastos!N48</f>
        <v>7859</v>
      </c>
      <c r="M55" s="17">
        <f>+gastos!O48</f>
        <v>47</v>
      </c>
      <c r="N55" s="17" t="str">
        <f>+gastos!Q48</f>
        <v>201011A05130600270</v>
      </c>
      <c r="O55" s="17">
        <f>+gastos!S48</f>
        <v>0</v>
      </c>
      <c r="P55" s="17" t="e">
        <f t="shared" si="16"/>
        <v>#VALUE!</v>
      </c>
      <c r="Q55" s="17" t="e">
        <f t="shared" si="17"/>
        <v>#VALUE!</v>
      </c>
      <c r="R55" s="17" t="e">
        <f t="shared" si="18"/>
        <v>#VALUE!</v>
      </c>
      <c r="S55" s="18" t="e">
        <f t="shared" si="6"/>
        <v>#VALUE!</v>
      </c>
      <c r="T55" s="70" t="e">
        <f t="shared" si="7"/>
        <v>#VALUE!</v>
      </c>
      <c r="U55" s="17">
        <f>+gastos!Z48</f>
        <v>0</v>
      </c>
    </row>
    <row r="56" spans="1:21" x14ac:dyDescent="0.25">
      <c r="A56" s="20" t="s">
        <v>141</v>
      </c>
      <c r="B56" s="20" t="s">
        <v>333</v>
      </c>
      <c r="C56" s="20">
        <v>60</v>
      </c>
      <c r="D56" s="20" t="s">
        <v>173</v>
      </c>
      <c r="E56" s="16" t="s">
        <v>434</v>
      </c>
      <c r="F56" s="17">
        <v>0</v>
      </c>
      <c r="G56" s="17" t="str">
        <f>+gastos!I49</f>
        <v>RECURSOS CAPITAL F. COMUN</v>
      </c>
      <c r="H56" s="17" t="str">
        <f>+gastos!J49</f>
        <v>GASTOS DE INVERSION</v>
      </c>
      <c r="I56" s="17" t="str">
        <f>+gastos!K49</f>
        <v>CULTURA</v>
      </c>
      <c r="J56" s="17" t="str">
        <f>+gastos!L49</f>
        <v>FORMACION ARTISTICA Y CULTURAL</v>
      </c>
      <c r="K56" s="17" t="str">
        <f>+gastos!M49</f>
        <v>Formación artística y cultural para la Equidad y la Movilidad Social en Antioquia</v>
      </c>
      <c r="L56" s="17">
        <f>+gastos!N49</f>
        <v>7890</v>
      </c>
      <c r="M56" s="17">
        <f>+gastos!O49</f>
        <v>62</v>
      </c>
      <c r="N56" s="17" t="str">
        <f>+gastos!Q49</f>
        <v>201011A05130600340</v>
      </c>
      <c r="O56" s="17">
        <f>+gastos!S49</f>
        <v>0</v>
      </c>
      <c r="P56" s="17" t="e">
        <f t="shared" si="16"/>
        <v>#VALUE!</v>
      </c>
      <c r="Q56" s="17" t="e">
        <f t="shared" si="17"/>
        <v>#VALUE!</v>
      </c>
      <c r="R56" s="17" t="e">
        <f t="shared" si="18"/>
        <v>#VALUE!</v>
      </c>
      <c r="S56" s="18" t="e">
        <f t="shared" si="6"/>
        <v>#VALUE!</v>
      </c>
      <c r="T56" s="70" t="e">
        <f t="shared" si="7"/>
        <v>#VALUE!</v>
      </c>
      <c r="U56" s="17">
        <f>+gastos!Z49</f>
        <v>29774173</v>
      </c>
    </row>
    <row r="57" spans="1:21" x14ac:dyDescent="0.25">
      <c r="A57" s="20" t="s">
        <v>133</v>
      </c>
      <c r="B57" s="20" t="s">
        <v>327</v>
      </c>
      <c r="C57" s="20">
        <v>46</v>
      </c>
      <c r="D57" s="20" t="s">
        <v>180</v>
      </c>
      <c r="E57" s="16" t="s">
        <v>435</v>
      </c>
      <c r="F57" s="17">
        <v>930023000</v>
      </c>
      <c r="G57" s="17" t="str">
        <f>+gastos!I50</f>
        <v>RECURSOS CAPITAL F. COMUN</v>
      </c>
      <c r="H57" s="17" t="str">
        <f>+gastos!J50</f>
        <v>GASTOS DE INVERSION</v>
      </c>
      <c r="I57" s="17" t="str">
        <f>+gastos!K50</f>
        <v>CULTURA</v>
      </c>
      <c r="J57" s="17" t="str">
        <f>+gastos!L50</f>
        <v>ADECUACION DE EQUIPAMIENTOS</v>
      </c>
      <c r="K57" s="17" t="str">
        <f>+gastos!M50</f>
        <v>Mantenimiento, adecuación y dotación de equipamientos culturales en Antioquia</v>
      </c>
      <c r="L57" s="17">
        <f>+gastos!N50</f>
        <v>7860</v>
      </c>
      <c r="M57" s="17">
        <f>+gastos!O50</f>
        <v>48</v>
      </c>
      <c r="N57" s="17" t="str">
        <f>+gastos!Q50</f>
        <v>201011A05160600430</v>
      </c>
      <c r="O57" s="17">
        <f>+gastos!S50</f>
        <v>0</v>
      </c>
      <c r="P57" s="17" t="e">
        <f t="shared" si="16"/>
        <v>#VALUE!</v>
      </c>
      <c r="Q57" s="17" t="e">
        <f t="shared" si="17"/>
        <v>#VALUE!</v>
      </c>
      <c r="R57" s="17" t="e">
        <f t="shared" si="18"/>
        <v>#VALUE!</v>
      </c>
      <c r="S57" s="18" t="e">
        <f t="shared" si="6"/>
        <v>#VALUE!</v>
      </c>
      <c r="T57" s="70" t="e">
        <f t="shared" si="7"/>
        <v>#VALUE!</v>
      </c>
      <c r="U57" s="17">
        <f>+gastos!Z50</f>
        <v>214135353</v>
      </c>
    </row>
    <row r="58" spans="1:21" x14ac:dyDescent="0.25">
      <c r="A58" s="20" t="s">
        <v>155</v>
      </c>
      <c r="B58" s="20" t="s">
        <v>336</v>
      </c>
      <c r="C58" s="20">
        <v>47</v>
      </c>
      <c r="D58" s="20" t="s">
        <v>183</v>
      </c>
      <c r="E58" s="16" t="s">
        <v>436</v>
      </c>
      <c r="F58" s="17">
        <v>2478682400</v>
      </c>
      <c r="G58" s="17" t="str">
        <f>+gastos!I51</f>
        <v>RECURSOS CAPITAL F. COMUN</v>
      </c>
      <c r="H58" s="17" t="str">
        <f>+gastos!J51</f>
        <v>GASTOS DE INVERSION</v>
      </c>
      <c r="I58" s="17" t="str">
        <f>+gastos!K51</f>
        <v>FORTALECIMIENTO INSTITUCIONAL</v>
      </c>
      <c r="J58" s="17" t="str">
        <f>+gastos!L51</f>
        <v>FORTALECIMIENTO DE LOS SISTEMAS DE INFORMACION</v>
      </c>
      <c r="K58" s="17" t="str">
        <f>+gastos!M51</f>
        <v>Fortalecimiento de los sistemas de información institucional en Antioquia</v>
      </c>
      <c r="L58" s="17">
        <f>+gastos!N51</f>
        <v>7861</v>
      </c>
      <c r="M58" s="17">
        <f>+gastos!O51</f>
        <v>49</v>
      </c>
      <c r="N58" s="17" t="str">
        <f>+gastos!Q51</f>
        <v>201011A17170600350</v>
      </c>
      <c r="O58" s="17">
        <f>+gastos!S51</f>
        <v>5150000</v>
      </c>
      <c r="P58" s="17" t="e">
        <f t="shared" si="16"/>
        <v>#VALUE!</v>
      </c>
      <c r="Q58" s="17" t="e">
        <f t="shared" si="17"/>
        <v>#VALUE!</v>
      </c>
      <c r="R58" s="17" t="e">
        <f t="shared" si="18"/>
        <v>#VALUE!</v>
      </c>
      <c r="S58" s="18" t="e">
        <f t="shared" si="6"/>
        <v>#VALUE!</v>
      </c>
      <c r="T58" s="70" t="e">
        <f t="shared" si="7"/>
        <v>#VALUE!</v>
      </c>
      <c r="U58" s="17">
        <f>+gastos!Z51</f>
        <v>4950000</v>
      </c>
    </row>
    <row r="59" spans="1:21" x14ac:dyDescent="0.25">
      <c r="A59" s="20" t="s">
        <v>137</v>
      </c>
      <c r="B59" s="20" t="s">
        <v>430</v>
      </c>
      <c r="C59" s="20">
        <v>49</v>
      </c>
      <c r="D59" s="20" t="s">
        <v>187</v>
      </c>
      <c r="E59" s="16" t="s">
        <v>437</v>
      </c>
      <c r="F59" s="17">
        <v>0</v>
      </c>
      <c r="G59" s="17" t="str">
        <f>+gastos!I52</f>
        <v>ORDENANZA 12 DE 2015</v>
      </c>
      <c r="H59" s="17" t="str">
        <f>+gastos!J52</f>
        <v>GASTOS DE INVERSION</v>
      </c>
      <c r="I59" s="17" t="str">
        <f>+gastos!K52</f>
        <v>CULTURA</v>
      </c>
      <c r="J59" s="17" t="str">
        <f>+gastos!L52</f>
        <v>DESARROLLO DE CONVOCATORIAS</v>
      </c>
      <c r="K59" s="17" t="str">
        <f>+gastos!M52</f>
        <v>Desarrollo de convocatorias públicas para la creación, la innovación y el fortalecimiento cultural</v>
      </c>
      <c r="L59" s="17">
        <f>+gastos!N52</f>
        <v>7862</v>
      </c>
      <c r="M59" s="17">
        <f>+gastos!O52</f>
        <v>50</v>
      </c>
      <c r="N59" s="17" t="str">
        <f>+gastos!Q52</f>
        <v>202708A05100600000</v>
      </c>
      <c r="O59" s="17">
        <f>+gastos!S52</f>
        <v>1008693317</v>
      </c>
      <c r="P59" s="17" t="e">
        <f t="shared" si="16"/>
        <v>#VALUE!</v>
      </c>
      <c r="Q59" s="17" t="e">
        <f t="shared" si="17"/>
        <v>#VALUE!</v>
      </c>
      <c r="R59" s="17" t="e">
        <f t="shared" si="18"/>
        <v>#VALUE!</v>
      </c>
      <c r="S59" s="18" t="e">
        <f t="shared" si="6"/>
        <v>#VALUE!</v>
      </c>
      <c r="T59" s="70" t="e">
        <f t="shared" si="7"/>
        <v>#VALUE!</v>
      </c>
      <c r="U59" s="17">
        <f>+gastos!Z52</f>
        <v>778349100</v>
      </c>
    </row>
    <row r="60" spans="1:21" x14ac:dyDescent="0.25">
      <c r="A60" s="20" t="s">
        <v>141</v>
      </c>
      <c r="B60" s="20" t="s">
        <v>333</v>
      </c>
      <c r="C60" s="20">
        <v>50</v>
      </c>
      <c r="D60" s="20" t="s">
        <v>188</v>
      </c>
      <c r="E60" s="16" t="s">
        <v>437</v>
      </c>
      <c r="F60" s="17">
        <v>0</v>
      </c>
      <c r="G60" s="17" t="str">
        <f>+gastos!I53</f>
        <v>IMPUESTO AL CONSUMO</v>
      </c>
      <c r="H60" s="17" t="str">
        <f>+gastos!J53</f>
        <v>GASTOS DE INVERSION</v>
      </c>
      <c r="I60" s="17" t="str">
        <f>+gastos!K53</f>
        <v>CULTURA</v>
      </c>
      <c r="J60" s="17" t="str">
        <f>+gastos!L53</f>
        <v>DIAGNOSTICO GESTION Y SALVAGUARDIA</v>
      </c>
      <c r="K60" s="17" t="str">
        <f>+gastos!M53</f>
        <v>Diagnóstico, gestión y Salvaguardia del Patrimonio Cultural en Antioquia</v>
      </c>
      <c r="L60" s="17">
        <f>+gastos!N53</f>
        <v>7863</v>
      </c>
      <c r="M60" s="17">
        <f>+gastos!O53</f>
        <v>51</v>
      </c>
      <c r="N60" s="17" t="str">
        <f>+gastos!Q53</f>
        <v>203131A05150600410</v>
      </c>
      <c r="O60" s="17">
        <f>+gastos!S53</f>
        <v>2560478919</v>
      </c>
      <c r="P60" s="17" t="e">
        <f t="shared" si="16"/>
        <v>#VALUE!</v>
      </c>
      <c r="Q60" s="17" t="e">
        <f t="shared" si="17"/>
        <v>#VALUE!</v>
      </c>
      <c r="R60" s="17" t="e">
        <f t="shared" si="18"/>
        <v>#VALUE!</v>
      </c>
      <c r="S60" s="18" t="e">
        <f t="shared" si="6"/>
        <v>#VALUE!</v>
      </c>
      <c r="T60" s="70" t="e">
        <f t="shared" si="7"/>
        <v>#VALUE!</v>
      </c>
      <c r="U60" s="17">
        <f>+gastos!Z53</f>
        <v>1618233943</v>
      </c>
    </row>
    <row r="61" spans="1:21" x14ac:dyDescent="0.25">
      <c r="A61" s="20" t="s">
        <v>147</v>
      </c>
      <c r="B61" s="20" t="s">
        <v>432</v>
      </c>
      <c r="C61" s="20">
        <v>51</v>
      </c>
      <c r="D61" s="20" t="s">
        <v>189</v>
      </c>
      <c r="E61" s="16" t="s">
        <v>437</v>
      </c>
      <c r="F61" s="17">
        <v>0</v>
      </c>
      <c r="G61" s="17" t="str">
        <f>+gastos!I54</f>
        <v>RECURSOS CAPITAL F. COMUN</v>
      </c>
      <c r="H61" s="17" t="str">
        <f>+gastos!J54</f>
        <v>GASTOS DE INVERSION</v>
      </c>
      <c r="I61" s="17" t="str">
        <f>+gastos!K54</f>
        <v>CULTURA</v>
      </c>
      <c r="J61" s="17" t="str">
        <f>+gastos!L54</f>
        <v>DESARROLLO DE CONVOCATORIAS</v>
      </c>
      <c r="K61" s="17" t="str">
        <f>+gastos!M54</f>
        <v>Desarrollo de convocatorias públicas para la creación, la innovación y el fortalecimiento cultural</v>
      </c>
      <c r="L61" s="17">
        <f>+gastos!N54</f>
        <v>7891</v>
      </c>
      <c r="M61" s="17">
        <f>+gastos!O54</f>
        <v>63</v>
      </c>
      <c r="N61" s="17" t="str">
        <f>+gastos!Q54</f>
        <v>241011A05100600000</v>
      </c>
      <c r="O61" s="17">
        <f>+gastos!S54</f>
        <v>0</v>
      </c>
      <c r="P61" s="17" t="e">
        <f t="shared" si="16"/>
        <v>#VALUE!</v>
      </c>
      <c r="Q61" s="17" t="e">
        <f t="shared" si="17"/>
        <v>#VALUE!</v>
      </c>
      <c r="R61" s="17" t="e">
        <f t="shared" si="18"/>
        <v>#VALUE!</v>
      </c>
      <c r="S61" s="18" t="e">
        <f t="shared" si="6"/>
        <v>#VALUE!</v>
      </c>
      <c r="T61" s="70" t="e">
        <f t="shared" si="7"/>
        <v>#VALUE!</v>
      </c>
      <c r="U61" s="17">
        <f>+gastos!Z54</f>
        <v>1275711986</v>
      </c>
    </row>
    <row r="62" spans="1:21" x14ac:dyDescent="0.25">
      <c r="A62" s="20" t="s">
        <v>151</v>
      </c>
      <c r="B62" s="20" t="s">
        <v>433</v>
      </c>
      <c r="C62" s="20">
        <v>52</v>
      </c>
      <c r="D62" s="20" t="s">
        <v>191</v>
      </c>
      <c r="E62" s="16" t="s">
        <v>437</v>
      </c>
      <c r="F62" s="17">
        <v>0</v>
      </c>
      <c r="G62" s="17" t="str">
        <f>+gastos!I55</f>
        <v>RECURSOS CAPITAL F. COMUN</v>
      </c>
      <c r="H62" s="17" t="str">
        <f>+gastos!J55</f>
        <v>GASTOS DE INVERSION</v>
      </c>
      <c r="I62" s="17" t="str">
        <f>+gastos!K55</f>
        <v>CULTURA</v>
      </c>
      <c r="J62" s="17" t="str">
        <f>+gastos!L55</f>
        <v>IMPLEMENTACION AGENDA INSTITUCIONAL</v>
      </c>
      <c r="K62" s="17" t="str">
        <f>+gastos!M55</f>
        <v>Implementación de agenda institucional local y regional para el posconflicto en Antioquia</v>
      </c>
      <c r="L62" s="17">
        <f>+gastos!N55</f>
        <v>7864</v>
      </c>
      <c r="M62" s="17">
        <f>+gastos!O55</f>
        <v>52</v>
      </c>
      <c r="N62" s="17" t="str">
        <f>+gastos!Q55</f>
        <v>241011A05110600100</v>
      </c>
      <c r="O62" s="17">
        <f>+gastos!S55</f>
        <v>0</v>
      </c>
      <c r="P62" s="17" t="e">
        <f t="shared" si="16"/>
        <v>#VALUE!</v>
      </c>
      <c r="Q62" s="17" t="e">
        <f t="shared" si="17"/>
        <v>#VALUE!</v>
      </c>
      <c r="R62" s="17" t="e">
        <f t="shared" si="18"/>
        <v>#VALUE!</v>
      </c>
      <c r="S62" s="18" t="e">
        <f t="shared" si="6"/>
        <v>#VALUE!</v>
      </c>
      <c r="T62" s="70" t="e">
        <f t="shared" si="7"/>
        <v>#VALUE!</v>
      </c>
      <c r="U62" s="17">
        <f>+gastos!Z55</f>
        <v>12500000</v>
      </c>
    </row>
    <row r="63" spans="1:21" x14ac:dyDescent="0.25">
      <c r="A63" s="20" t="s">
        <v>155</v>
      </c>
      <c r="B63" s="20" t="s">
        <v>336</v>
      </c>
      <c r="C63" s="20">
        <v>53</v>
      </c>
      <c r="D63" s="20" t="s">
        <v>192</v>
      </c>
      <c r="E63" s="16" t="s">
        <v>437</v>
      </c>
      <c r="F63" s="17">
        <v>0</v>
      </c>
      <c r="G63" s="17" t="str">
        <f>+gastos!I56</f>
        <v>RECURSOS CAPITAL F. COMUN</v>
      </c>
      <c r="H63" s="17" t="str">
        <f>+gastos!J56</f>
        <v>GASTOS DE INVERSION</v>
      </c>
      <c r="I63" s="17" t="str">
        <f>+gastos!K56</f>
        <v>CULTURA</v>
      </c>
      <c r="J63" s="17" t="str">
        <f>+gastos!L56</f>
        <v>IMPLEMENTACION DEL PLAN DE LECTURA</v>
      </c>
      <c r="K63" s="17" t="str">
        <f>+gastos!M56</f>
        <v>Implementación plan de lectura, escritura y biblioteca en Antioquia</v>
      </c>
      <c r="L63" s="17">
        <f>+gastos!N56</f>
        <v>7865</v>
      </c>
      <c r="M63" s="17">
        <f>+gastos!O56</f>
        <v>53</v>
      </c>
      <c r="N63" s="17" t="str">
        <f>+gastos!Q56</f>
        <v>241011A05120600180</v>
      </c>
      <c r="O63" s="17">
        <f>+gastos!S56</f>
        <v>0</v>
      </c>
      <c r="P63" s="17" t="e">
        <f t="shared" si="16"/>
        <v>#VALUE!</v>
      </c>
      <c r="Q63" s="17" t="e">
        <f t="shared" si="17"/>
        <v>#VALUE!</v>
      </c>
      <c r="R63" s="17" t="e">
        <f t="shared" si="18"/>
        <v>#VALUE!</v>
      </c>
      <c r="S63" s="18" t="e">
        <f t="shared" si="6"/>
        <v>#VALUE!</v>
      </c>
      <c r="T63" s="70" t="e">
        <f t="shared" si="7"/>
        <v>#VALUE!</v>
      </c>
      <c r="U63" s="17">
        <f>+gastos!Z56</f>
        <v>431602000</v>
      </c>
    </row>
    <row r="64" spans="1:21" x14ac:dyDescent="0.25">
      <c r="A64" s="20" t="s">
        <v>159</v>
      </c>
      <c r="B64" s="20" t="s">
        <v>330</v>
      </c>
      <c r="C64" s="20">
        <v>54</v>
      </c>
      <c r="D64" s="20" t="s">
        <v>193</v>
      </c>
      <c r="E64" s="16" t="s">
        <v>437</v>
      </c>
      <c r="F64" s="17">
        <v>0</v>
      </c>
      <c r="G64" s="17" t="str">
        <f>+gastos!I57</f>
        <v>RECURSOS CAPITAL F. COMUN</v>
      </c>
      <c r="H64" s="17" t="str">
        <f>+gastos!J57</f>
        <v>GASTOS DE INVERSION</v>
      </c>
      <c r="I64" s="17" t="str">
        <f>+gastos!K57</f>
        <v>CULTURA</v>
      </c>
      <c r="J64" s="17" t="str">
        <f>+gastos!L57</f>
        <v>FORMACION ARTISTICA Y CULTURAL</v>
      </c>
      <c r="K64" s="17" t="str">
        <f>+gastos!M57</f>
        <v>Formación artística y cultural para la Equidad y la Movilidad Social en Antioquia</v>
      </c>
      <c r="L64" s="17">
        <f>+gastos!N57</f>
        <v>7866</v>
      </c>
      <c r="M64" s="17">
        <f>+gastos!O57</f>
        <v>54</v>
      </c>
      <c r="N64" s="17" t="str">
        <f>+gastos!Q57</f>
        <v>241011A05130600340</v>
      </c>
      <c r="O64" s="17">
        <f>+gastos!S57</f>
        <v>0</v>
      </c>
      <c r="P64" s="17" t="e">
        <f t="shared" si="16"/>
        <v>#VALUE!</v>
      </c>
      <c r="Q64" s="17" t="e">
        <f t="shared" si="17"/>
        <v>#VALUE!</v>
      </c>
      <c r="R64" s="17" t="e">
        <f t="shared" si="18"/>
        <v>#VALUE!</v>
      </c>
      <c r="S64" s="18" t="e">
        <f t="shared" si="6"/>
        <v>#VALUE!</v>
      </c>
      <c r="T64" s="70" t="e">
        <f t="shared" si="7"/>
        <v>#VALUE!</v>
      </c>
      <c r="U64" s="17">
        <f>+gastos!Z57</f>
        <v>0</v>
      </c>
    </row>
    <row r="65" spans="1:21" x14ac:dyDescent="0.25">
      <c r="A65" s="20" t="s">
        <v>133</v>
      </c>
      <c r="B65" s="20" t="s">
        <v>327</v>
      </c>
      <c r="C65" s="20">
        <v>56</v>
      </c>
      <c r="D65" s="20" t="s">
        <v>195</v>
      </c>
      <c r="E65" s="16" t="s">
        <v>438</v>
      </c>
      <c r="F65" s="17">
        <v>0</v>
      </c>
      <c r="G65" s="17" t="str">
        <f>+gastos!I59</f>
        <v>RECURSOS CAPITAL F. COMUN</v>
      </c>
      <c r="H65" s="17" t="str">
        <f>+gastos!J59</f>
        <v>GASTOS DE INVERSION</v>
      </c>
      <c r="I65" s="17" t="str">
        <f>+gastos!K59</f>
        <v>CULTURA</v>
      </c>
      <c r="J65" s="17" t="str">
        <f>+gastos!L59</f>
        <v>IMPLEMENTACION PROCESOS DE GESTION Y PLANIFICACION</v>
      </c>
      <c r="K65" s="17" t="str">
        <f>+gastos!M59</f>
        <v>Implementación procesos de gestión y planificación cultural para el fortalecimiento del Sistema Departamental de Cultura en Antioquia</v>
      </c>
      <c r="L65" s="17">
        <f>+gastos!N59</f>
        <v>7867</v>
      </c>
      <c r="M65" s="17">
        <f>+gastos!O59</f>
        <v>55</v>
      </c>
      <c r="N65" s="17" t="str">
        <f>+gastos!Q59</f>
        <v>241011A05140600420</v>
      </c>
      <c r="O65" s="17">
        <f>+gastos!S59</f>
        <v>0</v>
      </c>
      <c r="P65" s="17" t="e">
        <f t="shared" si="16"/>
        <v>#VALUE!</v>
      </c>
      <c r="Q65" s="17" t="e">
        <f t="shared" si="17"/>
        <v>#VALUE!</v>
      </c>
      <c r="R65" s="17" t="e">
        <f t="shared" si="18"/>
        <v>#VALUE!</v>
      </c>
      <c r="S65" s="18" t="e">
        <f t="shared" si="6"/>
        <v>#VALUE!</v>
      </c>
      <c r="T65" s="70" t="e">
        <f t="shared" si="7"/>
        <v>#VALUE!</v>
      </c>
      <c r="U65" s="17">
        <f>+gastos!Z59</f>
        <v>0</v>
      </c>
    </row>
    <row r="66" spans="1:21" x14ac:dyDescent="0.25">
      <c r="A66" s="20" t="s">
        <v>155</v>
      </c>
      <c r="B66" s="20" t="s">
        <v>336</v>
      </c>
      <c r="C66" s="20">
        <v>57</v>
      </c>
      <c r="D66" s="20" t="s">
        <v>196</v>
      </c>
      <c r="E66" s="16" t="s">
        <v>439</v>
      </c>
      <c r="F66" s="17">
        <v>0</v>
      </c>
      <c r="G66" s="17" t="str">
        <f>+gastos!I60</f>
        <v>RECURSOS CAPITAL F. COMUN</v>
      </c>
      <c r="H66" s="17" t="str">
        <f>+gastos!J60</f>
        <v>GASTOS DE INVERSION</v>
      </c>
      <c r="I66" s="17" t="str">
        <f>+gastos!K60</f>
        <v>CULTURA</v>
      </c>
      <c r="J66" s="17" t="str">
        <f>+gastos!L60</f>
        <v>DIAGNOSTICO GESTION Y SALVAGUARDIA</v>
      </c>
      <c r="K66" s="17" t="str">
        <f>+gastos!M60</f>
        <v>Diagnóstico, gestión y Salvaguardia del Patrimonio Cultural en Antioquia</v>
      </c>
      <c r="L66" s="17">
        <f>+gastos!N60</f>
        <v>7868</v>
      </c>
      <c r="M66" s="17">
        <f>+gastos!O60</f>
        <v>56</v>
      </c>
      <c r="N66" s="17" t="str">
        <f>+gastos!Q60</f>
        <v>241011A05150600410</v>
      </c>
      <c r="O66" s="17">
        <f>+gastos!S60</f>
        <v>0</v>
      </c>
      <c r="P66" s="17" t="e">
        <f t="shared" si="16"/>
        <v>#VALUE!</v>
      </c>
      <c r="Q66" s="17" t="e">
        <f t="shared" si="17"/>
        <v>#VALUE!</v>
      </c>
      <c r="R66" s="17" t="e">
        <f t="shared" si="18"/>
        <v>#VALUE!</v>
      </c>
      <c r="S66" s="18" t="e">
        <f t="shared" si="6"/>
        <v>#VALUE!</v>
      </c>
      <c r="T66" s="70" t="e">
        <f t="shared" si="7"/>
        <v>#VALUE!</v>
      </c>
      <c r="U66" s="17">
        <f>+gastos!Z60</f>
        <v>92905000</v>
      </c>
    </row>
    <row r="67" spans="1:21" x14ac:dyDescent="0.25">
      <c r="A67" s="22" t="s">
        <v>162</v>
      </c>
      <c r="B67" s="22"/>
      <c r="C67" s="22"/>
      <c r="D67" s="22"/>
      <c r="E67" s="22"/>
      <c r="F67" s="14">
        <v>192000000</v>
      </c>
      <c r="G67" s="14">
        <f t="shared" ref="G67:R67" si="19">SUM(G68:G70)</f>
        <v>0</v>
      </c>
      <c r="H67" s="14">
        <f t="shared" si="19"/>
        <v>0</v>
      </c>
      <c r="I67" s="14">
        <f t="shared" si="19"/>
        <v>0</v>
      </c>
      <c r="J67" s="14">
        <f t="shared" si="19"/>
        <v>0</v>
      </c>
      <c r="K67" s="14">
        <f>SUM(K68:K70)</f>
        <v>0</v>
      </c>
      <c r="L67" s="14">
        <f t="shared" si="19"/>
        <v>23603</v>
      </c>
      <c r="M67" s="14">
        <f t="shared" si="19"/>
        <v>151</v>
      </c>
      <c r="N67" s="14">
        <f t="shared" si="19"/>
        <v>0</v>
      </c>
      <c r="O67" s="14">
        <f t="shared" si="19"/>
        <v>147077000</v>
      </c>
      <c r="P67" s="14" t="e">
        <f t="shared" si="19"/>
        <v>#VALUE!</v>
      </c>
      <c r="Q67" s="14" t="e">
        <f>SUM(Q68:Q70)</f>
        <v>#VALUE!</v>
      </c>
      <c r="R67" s="14" t="e">
        <f t="shared" si="19"/>
        <v>#VALUE!</v>
      </c>
      <c r="S67" s="15" t="e">
        <f>+M67/K67</f>
        <v>#DIV/0!</v>
      </c>
      <c r="T67" s="15" t="e">
        <f>+N67/K67</f>
        <v>#DIV/0!</v>
      </c>
      <c r="U67" s="14">
        <f>SUM(U68:U70)</f>
        <v>267015149</v>
      </c>
    </row>
    <row r="68" spans="1:21" x14ac:dyDescent="0.25">
      <c r="A68" s="16" t="s">
        <v>164</v>
      </c>
      <c r="B68" s="16" t="s">
        <v>440</v>
      </c>
      <c r="C68" s="16">
        <v>43</v>
      </c>
      <c r="D68" s="16" t="s">
        <v>165</v>
      </c>
      <c r="E68" s="16" t="s">
        <v>225</v>
      </c>
      <c r="F68" s="17">
        <v>180000000</v>
      </c>
      <c r="G68" s="17" t="str">
        <f>+gastos!I44</f>
        <v>FONDOS COMUNES</v>
      </c>
      <c r="H68" s="17" t="str">
        <f>+gastos!J44</f>
        <v>GASTOS DE INVERSION</v>
      </c>
      <c r="I68" s="17" t="str">
        <f>+gastos!K44</f>
        <v>FORTALECIMIENTO INSTITUCIONAL</v>
      </c>
      <c r="J68" s="17" t="str">
        <f>+gastos!L44</f>
        <v>FORTALECIMIENTO DE LOS SISTEMAS DE INFORMACION</v>
      </c>
      <c r="K68" s="17" t="str">
        <f>+gastos!M44</f>
        <v>Fortalecimiento de los sistemas de información institucional en Antioquia</v>
      </c>
      <c r="L68" s="17">
        <f>+gastos!N44</f>
        <v>7855</v>
      </c>
      <c r="M68" s="17">
        <f>+gastos!O44</f>
        <v>43</v>
      </c>
      <c r="N68" s="17" t="str">
        <f>+gastos!Q44</f>
        <v>201010A17170600350</v>
      </c>
      <c r="O68" s="17">
        <f>+gastos!S44</f>
        <v>117077000</v>
      </c>
      <c r="P68" s="17" t="e">
        <f t="shared" ref="P68:Q70" si="20">M68-N68</f>
        <v>#VALUE!</v>
      </c>
      <c r="Q68" s="17" t="e">
        <f t="shared" si="20"/>
        <v>#VALUE!</v>
      </c>
      <c r="R68" s="17" t="e">
        <f>K68-M68</f>
        <v>#VALUE!</v>
      </c>
      <c r="S68" s="18">
        <f>+M68/L68</f>
        <v>5.47422024188415E-3</v>
      </c>
      <c r="T68" s="70" t="e">
        <f>+N68/L68</f>
        <v>#VALUE!</v>
      </c>
      <c r="U68" s="17">
        <f>+gastos!Z44</f>
        <v>117070663</v>
      </c>
    </row>
    <row r="69" spans="1:21" x14ac:dyDescent="0.25">
      <c r="A69" s="16" t="s">
        <v>168</v>
      </c>
      <c r="B69" s="16" t="s">
        <v>441</v>
      </c>
      <c r="C69" s="16">
        <v>44</v>
      </c>
      <c r="D69" s="16" t="s">
        <v>169</v>
      </c>
      <c r="E69" s="16" t="s">
        <v>225</v>
      </c>
      <c r="F69" s="17">
        <v>12000000</v>
      </c>
      <c r="G69" s="17" t="str">
        <f>+gastos!I45</f>
        <v>FONDOS COMUNES</v>
      </c>
      <c r="H69" s="17" t="str">
        <f>+gastos!J45</f>
        <v>GASTOS DE INVERSION</v>
      </c>
      <c r="I69" s="17" t="str">
        <f>+gastos!K45</f>
        <v>FORTALECIMIENTO INSTITUCIONAL</v>
      </c>
      <c r="J69" s="17" t="str">
        <f>+gastos!L45</f>
        <v>FORTALECIMIENTO DEL SISTEMA INTEGRADO</v>
      </c>
      <c r="K69" s="17" t="str">
        <f>+gastos!M45</f>
        <v>Fortalecimiento del Sistema Integrado de Gestión del Instituto de Cultura y Patrimonio de Antioquia</v>
      </c>
      <c r="L69" s="17">
        <f>+gastos!N45</f>
        <v>7856</v>
      </c>
      <c r="M69" s="17">
        <f>+gastos!O45</f>
        <v>44</v>
      </c>
      <c r="N69" s="17" t="str">
        <f>+gastos!Q45</f>
        <v>201010A17180600320</v>
      </c>
      <c r="O69" s="17">
        <f>+gastos!S45</f>
        <v>30000000</v>
      </c>
      <c r="P69" s="17" t="e">
        <f t="shared" si="20"/>
        <v>#VALUE!</v>
      </c>
      <c r="Q69" s="17" t="e">
        <f t="shared" si="20"/>
        <v>#VALUE!</v>
      </c>
      <c r="R69" s="17" t="e">
        <f>K69-M69</f>
        <v>#VALUE!</v>
      </c>
      <c r="S69" s="18">
        <f>+M69/L69</f>
        <v>5.6008146639511197E-3</v>
      </c>
      <c r="T69" s="70" t="e">
        <f>+N69/L69</f>
        <v>#VALUE!</v>
      </c>
      <c r="U69" s="17">
        <f>+gastos!Z45</f>
        <v>84293676</v>
      </c>
    </row>
    <row r="70" spans="1:21" x14ac:dyDescent="0.25">
      <c r="A70" s="16" t="s">
        <v>164</v>
      </c>
      <c r="B70" s="16" t="s">
        <v>440</v>
      </c>
      <c r="C70" s="16">
        <v>55</v>
      </c>
      <c r="D70" s="16" t="s">
        <v>442</v>
      </c>
      <c r="E70" s="16" t="s">
        <v>443</v>
      </c>
      <c r="F70" s="17">
        <v>0</v>
      </c>
      <c r="G70" s="17" t="str">
        <f>+gastos!I58</f>
        <v>RECURSOS CAPITAL F. COMUN</v>
      </c>
      <c r="H70" s="17" t="str">
        <f>+gastos!J58</f>
        <v>GASTOS DE INVERSION</v>
      </c>
      <c r="I70" s="17" t="str">
        <f>+gastos!K58</f>
        <v>CULTURA</v>
      </c>
      <c r="J70" s="17" t="str">
        <f>+gastos!L58</f>
        <v>FORMACION ARTISTICA Y CULTURAL</v>
      </c>
      <c r="K70" s="17" t="str">
        <f>+gastos!M58</f>
        <v>Fortalecimiento circulación artística y cultural para la paz en Antioquia</v>
      </c>
      <c r="L70" s="17">
        <f>+gastos!N58</f>
        <v>7892</v>
      </c>
      <c r="M70" s="17">
        <f>+gastos!O58</f>
        <v>64</v>
      </c>
      <c r="N70" s="17" t="str">
        <f>+gastos!Q58</f>
        <v>241011A05130600270</v>
      </c>
      <c r="O70" s="17">
        <f>+gastos!S58</f>
        <v>0</v>
      </c>
      <c r="P70" s="17" t="e">
        <f t="shared" si="20"/>
        <v>#VALUE!</v>
      </c>
      <c r="Q70" s="17" t="e">
        <f t="shared" si="20"/>
        <v>#VALUE!</v>
      </c>
      <c r="R70" s="17" t="e">
        <f>K70-M70</f>
        <v>#VALUE!</v>
      </c>
      <c r="S70" s="18">
        <f>+M70/L70</f>
        <v>8.109477952356817E-3</v>
      </c>
      <c r="T70" s="70">
        <v>0</v>
      </c>
      <c r="U70" s="17">
        <f>+gastos!Z58</f>
        <v>65650810</v>
      </c>
    </row>
  </sheetData>
  <pageMargins left="0.7" right="0.7" top="0.75" bottom="0.75" header="0.3" footer="0.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0"/>
  <sheetViews>
    <sheetView workbookViewId="0">
      <selection activeCell="K5" sqref="K5"/>
    </sheetView>
  </sheetViews>
  <sheetFormatPr baseColWidth="10" defaultRowHeight="13.2" x14ac:dyDescent="0.25"/>
  <cols>
    <col min="2" max="11" width="15.44140625" customWidth="1"/>
  </cols>
  <sheetData>
    <row r="1" spans="1:10" ht="24" x14ac:dyDescent="0.25">
      <c r="A1" s="1" t="s">
        <v>200</v>
      </c>
      <c r="B1" s="2" t="s">
        <v>210</v>
      </c>
      <c r="C1" s="2" t="s">
        <v>211</v>
      </c>
      <c r="D1" s="2" t="s">
        <v>212</v>
      </c>
      <c r="E1" s="1" t="s">
        <v>213</v>
      </c>
      <c r="F1" s="1" t="s">
        <v>214</v>
      </c>
      <c r="G1" s="1" t="s">
        <v>427</v>
      </c>
      <c r="H1" s="1" t="s">
        <v>428</v>
      </c>
      <c r="I1" s="2" t="s">
        <v>215</v>
      </c>
      <c r="J1" s="3" t="s">
        <v>304</v>
      </c>
    </row>
    <row r="2" spans="1:10" ht="24" x14ac:dyDescent="0.25">
      <c r="A2" s="72" t="s">
        <v>222</v>
      </c>
      <c r="B2" s="1">
        <f t="shared" ref="B2:I2" si="0">+B3+B43</f>
        <v>0</v>
      </c>
      <c r="C2" s="1">
        <f t="shared" si="0"/>
        <v>470610</v>
      </c>
      <c r="D2" s="1">
        <f t="shared" si="0"/>
        <v>1842</v>
      </c>
      <c r="E2" s="1">
        <f t="shared" si="0"/>
        <v>0</v>
      </c>
      <c r="F2" s="1">
        <f t="shared" si="0"/>
        <v>13740636534</v>
      </c>
      <c r="G2" s="1" t="e">
        <f t="shared" si="0"/>
        <v>#VALUE!</v>
      </c>
      <c r="H2" s="1" t="e">
        <f t="shared" si="0"/>
        <v>#VALUE!</v>
      </c>
      <c r="I2" s="1" t="e">
        <f t="shared" si="0"/>
        <v>#VALUE!</v>
      </c>
      <c r="J2" s="3" t="e">
        <f>+D2/B2</f>
        <v>#DIV/0!</v>
      </c>
    </row>
    <row r="3" spans="1:10" x14ac:dyDescent="0.25">
      <c r="A3" s="6" t="s">
        <v>223</v>
      </c>
      <c r="B3" s="9">
        <f t="shared" ref="B3:I3" si="1">+B4+B22+B38+B41</f>
        <v>0</v>
      </c>
      <c r="C3" s="9">
        <f t="shared" si="1"/>
        <v>274072</v>
      </c>
      <c r="D3" s="9">
        <f t="shared" si="1"/>
        <v>652</v>
      </c>
      <c r="E3" s="9">
        <f t="shared" si="1"/>
        <v>0</v>
      </c>
      <c r="F3" s="9">
        <f t="shared" si="1"/>
        <v>6919237298</v>
      </c>
      <c r="G3" s="9" t="e">
        <f t="shared" si="1"/>
        <v>#VALUE!</v>
      </c>
      <c r="H3" s="9" t="e">
        <f t="shared" si="1"/>
        <v>#VALUE!</v>
      </c>
      <c r="I3" s="9" t="e">
        <f t="shared" si="1"/>
        <v>#VALUE!</v>
      </c>
      <c r="J3" s="10" t="e">
        <f>+D3/B3</f>
        <v>#DIV/0!</v>
      </c>
    </row>
    <row r="4" spans="1:10" x14ac:dyDescent="0.25">
      <c r="A4" s="11" t="s">
        <v>41</v>
      </c>
      <c r="B4" s="14">
        <f>SUM(B5:B21)</f>
        <v>0</v>
      </c>
      <c r="C4" s="14">
        <f t="shared" ref="C4:I4" si="2">SUM(C5:C21)</f>
        <v>132957</v>
      </c>
      <c r="D4" s="14">
        <f t="shared" si="2"/>
        <v>153</v>
      </c>
      <c r="E4" s="14">
        <f t="shared" si="2"/>
        <v>0</v>
      </c>
      <c r="F4" s="14">
        <f t="shared" si="2"/>
        <v>5949510000</v>
      </c>
      <c r="G4" s="14">
        <f t="shared" si="2"/>
        <v>-3.4171717174972262E+18</v>
      </c>
      <c r="H4" s="14">
        <f t="shared" si="2"/>
        <v>3.4171717115477176E+18</v>
      </c>
      <c r="I4" s="14" t="e">
        <f t="shared" si="2"/>
        <v>#VALUE!</v>
      </c>
      <c r="J4" s="15" t="e">
        <f>+D4/B4</f>
        <v>#DIV/0!</v>
      </c>
    </row>
    <row r="5" spans="1:10" x14ac:dyDescent="0.25">
      <c r="A5" s="16" t="s">
        <v>43</v>
      </c>
      <c r="B5" s="67" t="str">
        <f>+gastos!M2</f>
        <v>Sueldos de personal de nomina</v>
      </c>
      <c r="C5" s="67">
        <f>+gastos!N2</f>
        <v>7813</v>
      </c>
      <c r="D5" s="67">
        <f>+gastos!O2</f>
        <v>1</v>
      </c>
      <c r="E5" s="17" t="str">
        <f>+gastos!Q2</f>
        <v>201010101010001111</v>
      </c>
      <c r="F5" s="17">
        <f>+gastos!S2</f>
        <v>2800000000</v>
      </c>
      <c r="G5" s="17">
        <f>D5-E5</f>
        <v>-2.0101010101000099E+17</v>
      </c>
      <c r="H5" s="17">
        <f>E5-F5</f>
        <v>2.0101009821000099E+17</v>
      </c>
      <c r="I5" s="17" t="e">
        <f>B5-D5</f>
        <v>#VALUE!</v>
      </c>
      <c r="J5" s="18" t="e">
        <f>+D5/B5</f>
        <v>#VALUE!</v>
      </c>
    </row>
    <row r="6" spans="1:10" x14ac:dyDescent="0.25">
      <c r="A6" s="16" t="s">
        <v>45</v>
      </c>
      <c r="B6" s="67" t="str">
        <f>+gastos!M3</f>
        <v>Horas extras y días festivos</v>
      </c>
      <c r="C6" s="67">
        <f>+gastos!N3</f>
        <v>7814</v>
      </c>
      <c r="D6" s="67">
        <f>+gastos!O3</f>
        <v>2</v>
      </c>
      <c r="E6" s="17" t="str">
        <f>+gastos!Q3</f>
        <v>201010101010001113</v>
      </c>
      <c r="F6" s="17">
        <f>+gastos!S3</f>
        <v>35000000</v>
      </c>
      <c r="G6" s="17">
        <f t="shared" ref="G6:H21" si="3">D6-E6</f>
        <v>-2.0101010101000099E+17</v>
      </c>
      <c r="H6" s="17">
        <f t="shared" si="3"/>
        <v>2.0101010097500099E+17</v>
      </c>
      <c r="I6" s="17" t="e">
        <f t="shared" ref="I6:I21" si="4">B6-D6</f>
        <v>#VALUE!</v>
      </c>
      <c r="J6" s="18" t="e">
        <f t="shared" ref="J6:J66" si="5">+D6/B6</f>
        <v>#VALUE!</v>
      </c>
    </row>
    <row r="7" spans="1:10" x14ac:dyDescent="0.25">
      <c r="A7" s="16" t="s">
        <v>47</v>
      </c>
      <c r="B7" s="67" t="str">
        <f>+gastos!M4</f>
        <v>Primas legales</v>
      </c>
      <c r="C7" s="67">
        <f>+gastos!N4</f>
        <v>7815</v>
      </c>
      <c r="D7" s="67">
        <f>+gastos!O4</f>
        <v>3</v>
      </c>
      <c r="E7" s="17" t="str">
        <f>+gastos!Q4</f>
        <v>201010101010001114</v>
      </c>
      <c r="F7" s="17">
        <f>+gastos!S4</f>
        <v>635000000</v>
      </c>
      <c r="G7" s="17">
        <f t="shared" si="3"/>
        <v>-2.0101010101000099E+17</v>
      </c>
      <c r="H7" s="17">
        <f t="shared" si="3"/>
        <v>2.0101010037500099E+17</v>
      </c>
      <c r="I7" s="17" t="e">
        <f t="shared" si="4"/>
        <v>#VALUE!</v>
      </c>
      <c r="J7" s="18" t="e">
        <f t="shared" si="5"/>
        <v>#VALUE!</v>
      </c>
    </row>
    <row r="8" spans="1:10" x14ac:dyDescent="0.25">
      <c r="A8" s="16" t="s">
        <v>49</v>
      </c>
      <c r="B8" s="67" t="str">
        <f>+gastos!M5</f>
        <v>Pagos directos de cesantías parciales y/o definitivas</v>
      </c>
      <c r="C8" s="17">
        <f>+gastos!N5</f>
        <v>7816</v>
      </c>
      <c r="D8" s="67">
        <f>+gastos!O5</f>
        <v>4</v>
      </c>
      <c r="E8" s="17" t="str">
        <f>+gastos!Q5</f>
        <v>201010101010011110</v>
      </c>
      <c r="F8" s="17">
        <f>+gastos!S5</f>
        <v>90000000</v>
      </c>
      <c r="G8" s="17">
        <f t="shared" si="3"/>
        <v>-2.0101010101001101E+17</v>
      </c>
      <c r="H8" s="17">
        <f t="shared" si="3"/>
        <v>2.0101010092001101E+17</v>
      </c>
      <c r="I8" s="17" t="e">
        <f t="shared" si="4"/>
        <v>#VALUE!</v>
      </c>
      <c r="J8" s="18" t="e">
        <f t="shared" si="5"/>
        <v>#VALUE!</v>
      </c>
    </row>
    <row r="9" spans="1:10" x14ac:dyDescent="0.25">
      <c r="A9" s="16" t="s">
        <v>51</v>
      </c>
      <c r="B9" s="67" t="str">
        <f>+gastos!M6</f>
        <v>Auxilio de transporte de funcionarios</v>
      </c>
      <c r="C9" s="17">
        <f>+gastos!N6</f>
        <v>7817</v>
      </c>
      <c r="D9" s="67">
        <f>+gastos!O6</f>
        <v>5</v>
      </c>
      <c r="E9" s="17" t="str">
        <f>+gastos!Q6</f>
        <v>201010101010011171</v>
      </c>
      <c r="F9" s="17">
        <f>+gastos!S6</f>
        <v>450000</v>
      </c>
      <c r="G9" s="17">
        <f t="shared" si="3"/>
        <v>-2.0101010101001101E+17</v>
      </c>
      <c r="H9" s="17">
        <f t="shared" si="3"/>
        <v>2.0101010100956102E+17</v>
      </c>
      <c r="I9" s="17" t="e">
        <f t="shared" si="4"/>
        <v>#VALUE!</v>
      </c>
      <c r="J9" s="18" t="e">
        <f t="shared" si="5"/>
        <v>#VALUE!</v>
      </c>
    </row>
    <row r="10" spans="1:10" x14ac:dyDescent="0.25">
      <c r="A10" s="19" t="s">
        <v>55</v>
      </c>
      <c r="B10" s="67" t="str">
        <f>+gastos!M7</f>
        <v xml:space="preserve"> Indemnizacion de personal</v>
      </c>
      <c r="C10" s="67">
        <f>+gastos!N7</f>
        <v>7818</v>
      </c>
      <c r="D10" s="67">
        <f>+gastos!O7</f>
        <v>6</v>
      </c>
      <c r="E10" s="17" t="str">
        <f>+gastos!Q7</f>
        <v>201010101020000112</v>
      </c>
      <c r="F10" s="17">
        <f>+gastos!S7</f>
        <v>6000000</v>
      </c>
      <c r="G10" s="17">
        <f t="shared" si="3"/>
        <v>-2.0101010102E+17</v>
      </c>
      <c r="H10" s="17">
        <f t="shared" si="3"/>
        <v>2.01010101014E+17</v>
      </c>
      <c r="I10" s="17" t="e">
        <f t="shared" si="4"/>
        <v>#VALUE!</v>
      </c>
      <c r="J10" s="18" t="e">
        <f t="shared" si="5"/>
        <v>#VALUE!</v>
      </c>
    </row>
    <row r="11" spans="1:10" x14ac:dyDescent="0.25">
      <c r="A11" s="16" t="s">
        <v>59</v>
      </c>
      <c r="B11" s="67" t="str">
        <f>+gastos!M8</f>
        <v xml:space="preserve"> Servicios técnicos</v>
      </c>
      <c r="C11" s="17">
        <f>+gastos!N8</f>
        <v>7819</v>
      </c>
      <c r="D11" s="67">
        <f>+gastos!O8</f>
        <v>7</v>
      </c>
      <c r="E11" s="17" t="str">
        <f>+gastos!Q8</f>
        <v>201010101030001134</v>
      </c>
      <c r="F11" s="17">
        <f>+gastos!S8</f>
        <v>500000000</v>
      </c>
      <c r="G11" s="17">
        <f t="shared" si="3"/>
        <v>-2.0101010103000099E+17</v>
      </c>
      <c r="H11" s="17">
        <f t="shared" si="3"/>
        <v>2.0101010053000099E+17</v>
      </c>
      <c r="I11" s="17" t="e">
        <f t="shared" si="4"/>
        <v>#VALUE!</v>
      </c>
      <c r="J11" s="18" t="e">
        <f t="shared" si="5"/>
        <v>#VALUE!</v>
      </c>
    </row>
    <row r="12" spans="1:10" x14ac:dyDescent="0.25">
      <c r="A12" s="16" t="s">
        <v>61</v>
      </c>
      <c r="B12" s="67" t="str">
        <f>+gastos!M9</f>
        <v>Otros servicios personales indirectos</v>
      </c>
      <c r="C12" s="17">
        <f>+gastos!N9</f>
        <v>7820</v>
      </c>
      <c r="D12" s="67">
        <f>+gastos!O9</f>
        <v>8</v>
      </c>
      <c r="E12" s="17" t="str">
        <f>+gastos!Q9</f>
        <v>201010101030011390</v>
      </c>
      <c r="F12" s="17">
        <f>+gastos!S9</f>
        <v>500000000</v>
      </c>
      <c r="G12" s="17">
        <f t="shared" si="3"/>
        <v>-2.0101010103001101E+17</v>
      </c>
      <c r="H12" s="17">
        <f t="shared" si="3"/>
        <v>2.0101010053001101E+17</v>
      </c>
      <c r="I12" s="17" t="e">
        <f t="shared" si="4"/>
        <v>#VALUE!</v>
      </c>
      <c r="J12" s="18" t="e">
        <f t="shared" si="5"/>
        <v>#VALUE!</v>
      </c>
    </row>
    <row r="13" spans="1:10" x14ac:dyDescent="0.25">
      <c r="A13" s="16" t="s">
        <v>65</v>
      </c>
      <c r="B13" s="67" t="str">
        <f>+gastos!M10</f>
        <v>Sena de funcionarios</v>
      </c>
      <c r="C13" s="17">
        <f>+gastos!N10</f>
        <v>7821</v>
      </c>
      <c r="D13" s="67">
        <f>+gastos!O10</f>
        <v>9</v>
      </c>
      <c r="E13" s="17" t="str">
        <f>+gastos!Q10</f>
        <v>201010101040114311</v>
      </c>
      <c r="F13" s="17">
        <f>+gastos!S10</f>
        <v>67000000</v>
      </c>
      <c r="G13" s="17">
        <f t="shared" si="3"/>
        <v>-2.0101010104011398E+17</v>
      </c>
      <c r="H13" s="17">
        <f t="shared" si="3"/>
        <v>2.0101010097311398E+17</v>
      </c>
      <c r="I13" s="17" t="e">
        <f t="shared" si="4"/>
        <v>#VALUE!</v>
      </c>
      <c r="J13" s="18" t="e">
        <f t="shared" si="5"/>
        <v>#VALUE!</v>
      </c>
    </row>
    <row r="14" spans="1:10" x14ac:dyDescent="0.25">
      <c r="A14" s="16" t="s">
        <v>67</v>
      </c>
      <c r="B14" s="67" t="str">
        <f>+gastos!M11</f>
        <v>Icbf de funcionarios</v>
      </c>
      <c r="C14" s="17">
        <f>+gastos!N11</f>
        <v>7822</v>
      </c>
      <c r="D14" s="67">
        <f>+gastos!O11</f>
        <v>10</v>
      </c>
      <c r="E14" s="17" t="str">
        <f>+gastos!Q11</f>
        <v>201010101040114321</v>
      </c>
      <c r="F14" s="17">
        <f>+gastos!S11</f>
        <v>97060000</v>
      </c>
      <c r="G14" s="17">
        <f t="shared" si="3"/>
        <v>-2.0101010104011398E+17</v>
      </c>
      <c r="H14" s="17">
        <f t="shared" si="3"/>
        <v>2.0101010094305398E+17</v>
      </c>
      <c r="I14" s="17" t="e">
        <f t="shared" si="4"/>
        <v>#VALUE!</v>
      </c>
      <c r="J14" s="18" t="e">
        <f t="shared" si="5"/>
        <v>#VALUE!</v>
      </c>
    </row>
    <row r="15" spans="1:10" x14ac:dyDescent="0.25">
      <c r="A15" s="16" t="s">
        <v>69</v>
      </c>
      <c r="B15" s="67" t="str">
        <f>+gastos!M12</f>
        <v>Cajas de compensación familiar de funcionarios</v>
      </c>
      <c r="C15" s="17">
        <f>+gastos!N12</f>
        <v>7823</v>
      </c>
      <c r="D15" s="67">
        <f>+gastos!O12</f>
        <v>11</v>
      </c>
      <c r="E15" s="17" t="str">
        <f>+gastos!Q12</f>
        <v>201010101040114341</v>
      </c>
      <c r="F15" s="17">
        <f>+gastos!S12</f>
        <v>136000000</v>
      </c>
      <c r="G15" s="17">
        <f t="shared" si="3"/>
        <v>-2.0101010104011398E+17</v>
      </c>
      <c r="H15" s="17">
        <f t="shared" si="3"/>
        <v>2.0101010090411398E+17</v>
      </c>
      <c r="I15" s="17" t="e">
        <f t="shared" si="4"/>
        <v>#VALUE!</v>
      </c>
      <c r="J15" s="18" t="e">
        <f t="shared" si="5"/>
        <v>#VALUE!</v>
      </c>
    </row>
    <row r="16" spans="1:10" x14ac:dyDescent="0.25">
      <c r="A16" s="16" t="s">
        <v>71</v>
      </c>
      <c r="B16" s="67" t="str">
        <f>+gastos!M13</f>
        <v>Aportes para pensión de funcionarios sector público</v>
      </c>
      <c r="C16" s="17">
        <f>+gastos!N13</f>
        <v>7824</v>
      </c>
      <c r="D16" s="67">
        <f>+gastos!O13</f>
        <v>12</v>
      </c>
      <c r="E16" s="17" t="str">
        <f>+gastos!Q13</f>
        <v>201010101041141121</v>
      </c>
      <c r="F16" s="17">
        <f>+gastos!S13</f>
        <v>208000000</v>
      </c>
      <c r="G16" s="17">
        <f t="shared" si="3"/>
        <v>-2.0101010104114099E+17</v>
      </c>
      <c r="H16" s="17">
        <f t="shared" si="3"/>
        <v>2.0101010083314099E+17</v>
      </c>
      <c r="I16" s="17" t="e">
        <f t="shared" si="4"/>
        <v>#VALUE!</v>
      </c>
      <c r="J16" s="18" t="e">
        <f t="shared" si="5"/>
        <v>#VALUE!</v>
      </c>
    </row>
    <row r="17" spans="1:10" x14ac:dyDescent="0.25">
      <c r="A17" s="20" t="s">
        <v>73</v>
      </c>
      <c r="B17" s="67" t="str">
        <f>+gastos!M14</f>
        <v>Aportes arp de funcionarios sector público</v>
      </c>
      <c r="C17" s="67">
        <f>+gastos!N14</f>
        <v>7825</v>
      </c>
      <c r="D17" s="67">
        <f>+gastos!O14</f>
        <v>13</v>
      </c>
      <c r="E17" s="17" t="str">
        <f>+gastos!Q14</f>
        <v>201010101041141131</v>
      </c>
      <c r="F17" s="17">
        <f>+gastos!S14</f>
        <v>75000000</v>
      </c>
      <c r="G17" s="17">
        <f t="shared" si="3"/>
        <v>-2.0101010104114099E+17</v>
      </c>
      <c r="H17" s="17">
        <f t="shared" si="3"/>
        <v>2.0101010096614099E+17</v>
      </c>
      <c r="I17" s="17" t="e">
        <f t="shared" si="4"/>
        <v>#VALUE!</v>
      </c>
      <c r="J17" s="21" t="e">
        <f t="shared" si="5"/>
        <v>#VALUE!</v>
      </c>
    </row>
    <row r="18" spans="1:10" x14ac:dyDescent="0.25">
      <c r="A18" s="16" t="s">
        <v>75</v>
      </c>
      <c r="B18" s="67" t="str">
        <f>+gastos!M15</f>
        <v>Aportes para cesantías de funcionarios sector público</v>
      </c>
      <c r="C18" s="17">
        <f>+gastos!N15</f>
        <v>7826</v>
      </c>
      <c r="D18" s="67">
        <f>+gastos!O15</f>
        <v>14</v>
      </c>
      <c r="E18" s="17" t="str">
        <f>+gastos!Q15</f>
        <v>201010101041141141</v>
      </c>
      <c r="F18" s="17">
        <f>+gastos!S15</f>
        <v>50000000</v>
      </c>
      <c r="G18" s="17">
        <f t="shared" si="3"/>
        <v>-2.0101010104114099E+17</v>
      </c>
      <c r="H18" s="17">
        <f t="shared" si="3"/>
        <v>2.0101010099114099E+17</v>
      </c>
      <c r="I18" s="17" t="e">
        <f t="shared" si="4"/>
        <v>#VALUE!</v>
      </c>
      <c r="J18" s="18" t="e">
        <f t="shared" si="5"/>
        <v>#VALUE!</v>
      </c>
    </row>
    <row r="19" spans="1:10" x14ac:dyDescent="0.25">
      <c r="A19" s="16" t="s">
        <v>77</v>
      </c>
      <c r="B19" s="67" t="str">
        <f>+gastos!M16</f>
        <v>Aportes para salud de funcionarios sector privado</v>
      </c>
      <c r="C19" s="17">
        <f>+gastos!N16</f>
        <v>7827</v>
      </c>
      <c r="D19" s="67">
        <f>+gastos!O16</f>
        <v>15</v>
      </c>
      <c r="E19" s="17" t="str">
        <f>+gastos!Q16</f>
        <v>201010101041142111</v>
      </c>
      <c r="F19" s="17">
        <f>+gastos!S16</f>
        <v>270000000</v>
      </c>
      <c r="G19" s="17">
        <f t="shared" si="3"/>
        <v>-2.0101010104114202E+17</v>
      </c>
      <c r="H19" s="17">
        <f t="shared" si="3"/>
        <v>2.0101010077114202E+17</v>
      </c>
      <c r="I19" s="17" t="e">
        <f t="shared" si="4"/>
        <v>#VALUE!</v>
      </c>
      <c r="J19" s="18" t="e">
        <f t="shared" si="5"/>
        <v>#VALUE!</v>
      </c>
    </row>
    <row r="20" spans="1:10" x14ac:dyDescent="0.25">
      <c r="A20" s="16" t="s">
        <v>79</v>
      </c>
      <c r="B20" s="67" t="str">
        <f>+gastos!M17</f>
        <v>Aportes para pensión de funcionarios sector privado</v>
      </c>
      <c r="C20" s="17">
        <f>+gastos!N17</f>
        <v>7828</v>
      </c>
      <c r="D20" s="67">
        <f>+gastos!O17</f>
        <v>16</v>
      </c>
      <c r="E20" s="17" t="str">
        <f>+gastos!Q17</f>
        <v>201010101041142121</v>
      </c>
      <c r="F20" s="17">
        <f>+gastos!S17</f>
        <v>180000000</v>
      </c>
      <c r="G20" s="17">
        <f t="shared" si="3"/>
        <v>-2.0101010104114202E+17</v>
      </c>
      <c r="H20" s="17">
        <f t="shared" si="3"/>
        <v>2.0101010086114202E+17</v>
      </c>
      <c r="I20" s="17" t="e">
        <f t="shared" si="4"/>
        <v>#VALUE!</v>
      </c>
      <c r="J20" s="18" t="e">
        <f t="shared" si="5"/>
        <v>#VALUE!</v>
      </c>
    </row>
    <row r="21" spans="1:10" x14ac:dyDescent="0.25">
      <c r="A21" s="16" t="s">
        <v>81</v>
      </c>
      <c r="B21" s="67" t="str">
        <f>+gastos!M18</f>
        <v>Aportes para cesantías de funcionarios sector privado</v>
      </c>
      <c r="C21" s="17">
        <f>+gastos!N18</f>
        <v>7829</v>
      </c>
      <c r="D21" s="67">
        <f>+gastos!O18</f>
        <v>17</v>
      </c>
      <c r="E21" s="17" t="str">
        <f>+gastos!Q18</f>
        <v>201010101041142141</v>
      </c>
      <c r="F21" s="17">
        <f>+gastos!S18</f>
        <v>300000000</v>
      </c>
      <c r="G21" s="17">
        <f t="shared" si="3"/>
        <v>-2.0101010104114198E+17</v>
      </c>
      <c r="H21" s="17">
        <f t="shared" si="3"/>
        <v>2.0101010074114202E+17</v>
      </c>
      <c r="I21" s="17" t="e">
        <f t="shared" si="4"/>
        <v>#VALUE!</v>
      </c>
      <c r="J21" s="18" t="e">
        <f t="shared" si="5"/>
        <v>#VALUE!</v>
      </c>
    </row>
    <row r="22" spans="1:10" x14ac:dyDescent="0.25">
      <c r="A22" s="22" t="s">
        <v>84</v>
      </c>
      <c r="B22" s="14">
        <f>SUM(B23:B37)</f>
        <v>0</v>
      </c>
      <c r="C22" s="14">
        <f t="shared" ref="C22:I22" si="6">SUM(C23:C37)</f>
        <v>117555</v>
      </c>
      <c r="D22" s="14">
        <f t="shared" si="6"/>
        <v>375</v>
      </c>
      <c r="E22" s="14">
        <f t="shared" si="6"/>
        <v>0</v>
      </c>
      <c r="F22" s="14">
        <f t="shared" si="6"/>
        <v>943727298</v>
      </c>
      <c r="G22" s="14">
        <f t="shared" si="6"/>
        <v>-3.0151515309202232E+18</v>
      </c>
      <c r="H22" s="14">
        <f t="shared" si="6"/>
        <v>3.0151515299764956E+18</v>
      </c>
      <c r="I22" s="14" t="e">
        <f t="shared" si="6"/>
        <v>#VALUE!</v>
      </c>
      <c r="J22" s="15" t="e">
        <f>+D22/B22</f>
        <v>#DIV/0!</v>
      </c>
    </row>
    <row r="23" spans="1:10" x14ac:dyDescent="0.25">
      <c r="A23" s="16" t="s">
        <v>86</v>
      </c>
      <c r="B23" s="67" t="str">
        <f>+gastos!M19</f>
        <v>Materiales y suministros</v>
      </c>
      <c r="C23" s="17">
        <f>+gastos!N19</f>
        <v>7830</v>
      </c>
      <c r="D23" s="67">
        <f>+gastos!O19</f>
        <v>18</v>
      </c>
      <c r="E23" s="17" t="str">
        <f>+gastos!Q19</f>
        <v>201010102050001212</v>
      </c>
      <c r="F23" s="17">
        <f>+gastos!S19</f>
        <v>25990000</v>
      </c>
      <c r="G23" s="17">
        <f t="shared" ref="G23:H37" si="7">D23-E23</f>
        <v>-2.0101010205000096E+17</v>
      </c>
      <c r="H23" s="17">
        <f t="shared" si="7"/>
        <v>2.0101010202401101E+17</v>
      </c>
      <c r="I23" s="17" t="e">
        <f t="shared" ref="I23:I42" si="8">B23-D23</f>
        <v>#VALUE!</v>
      </c>
      <c r="J23" s="18" t="e">
        <f t="shared" si="5"/>
        <v>#VALUE!</v>
      </c>
    </row>
    <row r="24" spans="1:10" x14ac:dyDescent="0.25">
      <c r="A24" s="16" t="s">
        <v>90</v>
      </c>
      <c r="B24" s="67" t="str">
        <f>+gastos!M20</f>
        <v>Capacitación personal administrativo</v>
      </c>
      <c r="C24" s="17">
        <f>+gastos!N20</f>
        <v>7831</v>
      </c>
      <c r="D24" s="67">
        <f>+gastos!O20</f>
        <v>19</v>
      </c>
      <c r="E24" s="17" t="str">
        <f>+gastos!Q20</f>
        <v>201010102060001221</v>
      </c>
      <c r="F24" s="17">
        <f>+gastos!S20</f>
        <v>41360000</v>
      </c>
      <c r="G24" s="17">
        <f t="shared" si="7"/>
        <v>-2.0101010206000096E+17</v>
      </c>
      <c r="H24" s="17">
        <f t="shared" si="7"/>
        <v>2.0101010201864099E+17</v>
      </c>
      <c r="I24" s="17" t="e">
        <f t="shared" si="8"/>
        <v>#VALUE!</v>
      </c>
      <c r="J24" s="18" t="e">
        <f t="shared" si="5"/>
        <v>#VALUE!</v>
      </c>
    </row>
    <row r="25" spans="1:10" x14ac:dyDescent="0.25">
      <c r="A25" s="16" t="s">
        <v>92</v>
      </c>
      <c r="B25" s="67" t="str">
        <f>+gastos!M21</f>
        <v xml:space="preserve"> Impresos y publicaciones</v>
      </c>
      <c r="C25" s="17">
        <f>+gastos!N21</f>
        <v>7832</v>
      </c>
      <c r="D25" s="67">
        <f>+gastos!O21</f>
        <v>20</v>
      </c>
      <c r="E25" s="17" t="str">
        <f>+gastos!Q21</f>
        <v>201010102060001222</v>
      </c>
      <c r="F25" s="17">
        <f>+gastos!S21</f>
        <v>10000000</v>
      </c>
      <c r="G25" s="17">
        <f t="shared" si="7"/>
        <v>-2.0101010206000096E+17</v>
      </c>
      <c r="H25" s="17">
        <f t="shared" si="7"/>
        <v>2.0101010205000099E+17</v>
      </c>
      <c r="I25" s="17" t="e">
        <f t="shared" si="8"/>
        <v>#VALUE!</v>
      </c>
      <c r="J25" s="18" t="e">
        <f t="shared" si="5"/>
        <v>#VALUE!</v>
      </c>
    </row>
    <row r="26" spans="1:10" x14ac:dyDescent="0.25">
      <c r="A26" s="16" t="s">
        <v>94</v>
      </c>
      <c r="B26" s="67" t="str">
        <f>+gastos!M22</f>
        <v>Contribuciones, tasas, impuestos y multas</v>
      </c>
      <c r="C26" s="17">
        <f>+gastos!N22</f>
        <v>7833</v>
      </c>
      <c r="D26" s="67">
        <f>+gastos!O22</f>
        <v>21</v>
      </c>
      <c r="E26" s="17" t="str">
        <f>+gastos!Q22</f>
        <v>201010102060001224</v>
      </c>
      <c r="F26" s="17">
        <f>+gastos!S22</f>
        <v>2000000</v>
      </c>
      <c r="G26" s="17">
        <f t="shared" si="7"/>
        <v>-2.0101010206000096E+17</v>
      </c>
      <c r="H26" s="17">
        <f t="shared" si="7"/>
        <v>2.0101010205800099E+17</v>
      </c>
      <c r="I26" s="17" t="e">
        <f t="shared" si="8"/>
        <v>#VALUE!</v>
      </c>
      <c r="J26" s="18" t="e">
        <f t="shared" si="5"/>
        <v>#VALUE!</v>
      </c>
    </row>
    <row r="27" spans="1:10" x14ac:dyDescent="0.25">
      <c r="A27" s="16" t="s">
        <v>96</v>
      </c>
      <c r="B27" s="67" t="str">
        <f>+gastos!M23</f>
        <v xml:space="preserve"> Mantenimiento y reparaciones</v>
      </c>
      <c r="C27" s="17">
        <f>+gastos!N23</f>
        <v>7834</v>
      </c>
      <c r="D27" s="67">
        <f>+gastos!O23</f>
        <v>22</v>
      </c>
      <c r="E27" s="17" t="str">
        <f>+gastos!Q23</f>
        <v>201010102060012211</v>
      </c>
      <c r="F27" s="17">
        <f>+gastos!S23</f>
        <v>120200000</v>
      </c>
      <c r="G27" s="17">
        <f t="shared" si="7"/>
        <v>-2.0101010206001197E+17</v>
      </c>
      <c r="H27" s="17">
        <f t="shared" si="7"/>
        <v>2.01010101939812E+17</v>
      </c>
      <c r="I27" s="17" t="e">
        <f t="shared" si="8"/>
        <v>#VALUE!</v>
      </c>
      <c r="J27" s="18" t="e">
        <f t="shared" si="5"/>
        <v>#VALUE!</v>
      </c>
    </row>
    <row r="28" spans="1:10" x14ac:dyDescent="0.25">
      <c r="A28" s="16" t="s">
        <v>98</v>
      </c>
      <c r="B28" s="67" t="str">
        <f>+gastos!M24</f>
        <v>Seguros de bienes muebles e inmuebles</v>
      </c>
      <c r="C28" s="17">
        <f>+gastos!N24</f>
        <v>7835</v>
      </c>
      <c r="D28" s="67">
        <f>+gastos!O24</f>
        <v>23</v>
      </c>
      <c r="E28" s="17" t="str">
        <f>+gastos!Q24</f>
        <v>201010102060012231</v>
      </c>
      <c r="F28" s="17">
        <f>+gastos!S24</f>
        <v>170000000</v>
      </c>
      <c r="G28" s="17">
        <f t="shared" si="7"/>
        <v>-2.0101010206001197E+17</v>
      </c>
      <c r="H28" s="17">
        <f t="shared" si="7"/>
        <v>2.01010101890012E+17</v>
      </c>
      <c r="I28" s="17" t="e">
        <f t="shared" si="8"/>
        <v>#VALUE!</v>
      </c>
      <c r="J28" s="18" t="e">
        <f t="shared" si="5"/>
        <v>#VALUE!</v>
      </c>
    </row>
    <row r="29" spans="1:10" x14ac:dyDescent="0.25">
      <c r="A29" s="16" t="s">
        <v>100</v>
      </c>
      <c r="B29" s="67" t="str">
        <f>+gastos!M25</f>
        <v xml:space="preserve"> Otros seguros</v>
      </c>
      <c r="C29" s="17">
        <f>+gastos!N25</f>
        <v>7836</v>
      </c>
      <c r="D29" s="67">
        <f>+gastos!O25</f>
        <v>24</v>
      </c>
      <c r="E29" s="17" t="str">
        <f>+gastos!Q25</f>
        <v>201010102060012234</v>
      </c>
      <c r="F29" s="17">
        <f>+gastos!S25</f>
        <v>125000000</v>
      </c>
      <c r="G29" s="17">
        <f t="shared" si="7"/>
        <v>-2.0101010206001197E+17</v>
      </c>
      <c r="H29" s="17">
        <f t="shared" si="7"/>
        <v>2.01010101935012E+17</v>
      </c>
      <c r="I29" s="17" t="e">
        <f t="shared" si="8"/>
        <v>#VALUE!</v>
      </c>
      <c r="J29" s="18" t="e">
        <f t="shared" si="5"/>
        <v>#VALUE!</v>
      </c>
    </row>
    <row r="30" spans="1:10" x14ac:dyDescent="0.25">
      <c r="A30" s="16" t="s">
        <v>102</v>
      </c>
      <c r="B30" s="67" t="str">
        <f>+gastos!M26</f>
        <v xml:space="preserve"> Energía</v>
      </c>
      <c r="C30" s="17">
        <f>+gastos!N26</f>
        <v>7837</v>
      </c>
      <c r="D30" s="67">
        <f>+gastos!O26</f>
        <v>25</v>
      </c>
      <c r="E30" s="17" t="str">
        <f>+gastos!Q26</f>
        <v>201010102060012261</v>
      </c>
      <c r="F30" s="17">
        <f>+gastos!S26</f>
        <v>103000000</v>
      </c>
      <c r="G30" s="17">
        <f t="shared" si="7"/>
        <v>-2.0101010206001197E+17</v>
      </c>
      <c r="H30" s="17">
        <f t="shared" si="7"/>
        <v>2.01010101957012E+17</v>
      </c>
      <c r="I30" s="17" t="e">
        <f t="shared" si="8"/>
        <v>#VALUE!</v>
      </c>
      <c r="J30" s="18" t="e">
        <f t="shared" si="5"/>
        <v>#VALUE!</v>
      </c>
    </row>
    <row r="31" spans="1:10" x14ac:dyDescent="0.25">
      <c r="A31" s="16" t="s">
        <v>104</v>
      </c>
      <c r="B31" s="67" t="str">
        <f>+gastos!M27</f>
        <v>Telecomunicaciones</v>
      </c>
      <c r="C31" s="17">
        <f>+gastos!N27</f>
        <v>7838</v>
      </c>
      <c r="D31" s="67">
        <f>+gastos!O27</f>
        <v>26</v>
      </c>
      <c r="E31" s="17" t="str">
        <f>+gastos!Q27</f>
        <v>201010102060012262</v>
      </c>
      <c r="F31" s="17">
        <f>+gastos!S27</f>
        <v>35000000</v>
      </c>
      <c r="G31" s="17">
        <f t="shared" si="7"/>
        <v>-2.0101010206001197E+17</v>
      </c>
      <c r="H31" s="17">
        <f t="shared" si="7"/>
        <v>2.01010102025012E+17</v>
      </c>
      <c r="I31" s="17" t="e">
        <f t="shared" si="8"/>
        <v>#VALUE!</v>
      </c>
      <c r="J31" s="18" t="e">
        <f t="shared" si="5"/>
        <v>#VALUE!</v>
      </c>
    </row>
    <row r="32" spans="1:10" x14ac:dyDescent="0.25">
      <c r="A32" s="16" t="s">
        <v>106</v>
      </c>
      <c r="B32" s="67" t="str">
        <f>+gastos!M28</f>
        <v xml:space="preserve"> Acueducto, alcantarillado y aseo</v>
      </c>
      <c r="C32" s="17">
        <f>+gastos!N28</f>
        <v>7839</v>
      </c>
      <c r="D32" s="67">
        <f>+gastos!O28</f>
        <v>27</v>
      </c>
      <c r="E32" s="17" t="str">
        <f>+gastos!Q28</f>
        <v>201010102060012263</v>
      </c>
      <c r="F32" s="17">
        <f>+gastos!S28</f>
        <v>27000000</v>
      </c>
      <c r="G32" s="17">
        <f t="shared" si="7"/>
        <v>-2.0101010206001197E+17</v>
      </c>
      <c r="H32" s="17">
        <f t="shared" si="7"/>
        <v>2.01010102033012E+17</v>
      </c>
      <c r="I32" s="17" t="e">
        <f t="shared" si="8"/>
        <v>#VALUE!</v>
      </c>
      <c r="J32" s="18" t="e">
        <f t="shared" si="5"/>
        <v>#VALUE!</v>
      </c>
    </row>
    <row r="33" spans="1:10" x14ac:dyDescent="0.25">
      <c r="A33" s="20" t="s">
        <v>108</v>
      </c>
      <c r="B33" s="67" t="str">
        <f>+gastos!M29</f>
        <v xml:space="preserve"> Viáticos y gastos de transporte y de viaje de funcionarios</v>
      </c>
      <c r="C33" s="17">
        <f>+gastos!N29</f>
        <v>7840</v>
      </c>
      <c r="D33" s="67">
        <f>+gastos!O29</f>
        <v>28</v>
      </c>
      <c r="E33" s="17" t="str">
        <f>+gastos!Q29</f>
        <v>201010102060012281</v>
      </c>
      <c r="F33" s="17">
        <f>+gastos!S29</f>
        <v>70000000</v>
      </c>
      <c r="G33" s="17">
        <f t="shared" si="7"/>
        <v>-2.0101010206001197E+17</v>
      </c>
      <c r="H33" s="17">
        <f t="shared" si="7"/>
        <v>2.01010101990012E+17</v>
      </c>
      <c r="I33" s="17" t="e">
        <f t="shared" si="8"/>
        <v>#VALUE!</v>
      </c>
      <c r="J33" s="18" t="e">
        <f t="shared" si="5"/>
        <v>#VALUE!</v>
      </c>
    </row>
    <row r="34" spans="1:10" x14ac:dyDescent="0.25">
      <c r="A34" s="16" t="s">
        <v>110</v>
      </c>
      <c r="B34" s="67" t="str">
        <f>+gastos!M30</f>
        <v xml:space="preserve"> Otros gastos adquisición de servicios</v>
      </c>
      <c r="C34" s="17">
        <f>+gastos!N30</f>
        <v>7841</v>
      </c>
      <c r="D34" s="67">
        <f>+gastos!O30</f>
        <v>29</v>
      </c>
      <c r="E34" s="17" t="str">
        <f>+gastos!Q30</f>
        <v>201010102060012290</v>
      </c>
      <c r="F34" s="17">
        <f>+gastos!S30</f>
        <v>80000000</v>
      </c>
      <c r="G34" s="17">
        <f t="shared" si="7"/>
        <v>-2.0101010206001197E+17</v>
      </c>
      <c r="H34" s="17">
        <f t="shared" si="7"/>
        <v>2.01010101980012E+17</v>
      </c>
      <c r="I34" s="17" t="e">
        <f t="shared" si="8"/>
        <v>#VALUE!</v>
      </c>
      <c r="J34" s="18" t="e">
        <f t="shared" si="5"/>
        <v>#VALUE!</v>
      </c>
    </row>
    <row r="35" spans="1:10" x14ac:dyDescent="0.25">
      <c r="A35" s="20" t="s">
        <v>112</v>
      </c>
      <c r="B35" s="67" t="str">
        <f>+gastos!M31</f>
        <v xml:space="preserve"> Otros gastos financieros</v>
      </c>
      <c r="C35" s="17">
        <f>+gastos!N31</f>
        <v>7842</v>
      </c>
      <c r="D35" s="67">
        <f>+gastos!O31</f>
        <v>30</v>
      </c>
      <c r="E35" s="17" t="str">
        <f>+gastos!Q31</f>
        <v>201010102060122125</v>
      </c>
      <c r="F35" s="17">
        <f>+gastos!S31</f>
        <v>3500000</v>
      </c>
      <c r="G35" s="17">
        <f t="shared" si="7"/>
        <v>-2.0101010206012195E+17</v>
      </c>
      <c r="H35" s="17">
        <f t="shared" si="7"/>
        <v>2.0101010205662198E+17</v>
      </c>
      <c r="I35" s="17" t="e">
        <f t="shared" si="8"/>
        <v>#VALUE!</v>
      </c>
      <c r="J35" s="18" t="e">
        <f t="shared" si="5"/>
        <v>#VALUE!</v>
      </c>
    </row>
    <row r="36" spans="1:10" x14ac:dyDescent="0.25">
      <c r="A36" s="16" t="s">
        <v>116</v>
      </c>
      <c r="B36" s="67" t="str">
        <f>+gastos!M32</f>
        <v xml:space="preserve"> Gastos de bienestar social y salud ocupacional</v>
      </c>
      <c r="C36" s="17">
        <f>+gastos!N32</f>
        <v>7843</v>
      </c>
      <c r="D36" s="67">
        <f>+gastos!O32</f>
        <v>31</v>
      </c>
      <c r="E36" s="17" t="str">
        <f>+gastos!Q32</f>
        <v>201010102070000124</v>
      </c>
      <c r="F36" s="17">
        <f>+gastos!S32</f>
        <v>62040000</v>
      </c>
      <c r="G36" s="17">
        <f t="shared" si="7"/>
        <v>-2.0101010206999997E+17</v>
      </c>
      <c r="H36" s="17">
        <f t="shared" si="7"/>
        <v>2.0101010200796E+17</v>
      </c>
      <c r="I36" s="17" t="e">
        <f t="shared" si="8"/>
        <v>#VALUE!</v>
      </c>
      <c r="J36" s="18" t="e">
        <f t="shared" si="5"/>
        <v>#VALUE!</v>
      </c>
    </row>
    <row r="37" spans="1:10" x14ac:dyDescent="0.25">
      <c r="A37" s="16" t="s">
        <v>120</v>
      </c>
      <c r="B37" s="67" t="str">
        <f>+gastos!M33</f>
        <v xml:space="preserve"> Otros gastos generales</v>
      </c>
      <c r="C37" s="17">
        <f>+gastos!N33</f>
        <v>7844</v>
      </c>
      <c r="D37" s="67">
        <f>+gastos!O33</f>
        <v>32</v>
      </c>
      <c r="E37" s="17" t="str">
        <f>+gastos!Q33</f>
        <v>201010102080001290</v>
      </c>
      <c r="F37" s="17">
        <f>+gastos!S33</f>
        <v>68637298</v>
      </c>
      <c r="G37" s="17">
        <f t="shared" si="7"/>
        <v>-2.0101010208000096E+17</v>
      </c>
      <c r="H37" s="17">
        <f t="shared" si="7"/>
        <v>2.0101010201136368E+17</v>
      </c>
      <c r="I37" s="17" t="e">
        <f t="shared" si="8"/>
        <v>#VALUE!</v>
      </c>
      <c r="J37" s="18" t="e">
        <f t="shared" si="5"/>
        <v>#VALUE!</v>
      </c>
    </row>
    <row r="38" spans="1:10" x14ac:dyDescent="0.25">
      <c r="A38" s="22" t="s">
        <v>257</v>
      </c>
      <c r="B38" s="14">
        <f t="shared" ref="B38:I38" si="9">SUM(B39:B40)</f>
        <v>0</v>
      </c>
      <c r="C38" s="14">
        <f t="shared" si="9"/>
        <v>15691</v>
      </c>
      <c r="D38" s="14">
        <f t="shared" si="9"/>
        <v>67</v>
      </c>
      <c r="E38" s="14">
        <f t="shared" si="9"/>
        <v>0</v>
      </c>
      <c r="F38" s="14">
        <f t="shared" si="9"/>
        <v>26000000</v>
      </c>
      <c r="G38" s="14">
        <f t="shared" si="9"/>
        <v>-4.0202020418000192E+17</v>
      </c>
      <c r="H38" s="14">
        <f t="shared" si="9"/>
        <v>4.0202020415400198E+17</v>
      </c>
      <c r="I38" s="14" t="e">
        <f t="shared" si="9"/>
        <v>#VALUE!</v>
      </c>
      <c r="J38" s="15" t="e">
        <f t="shared" si="5"/>
        <v>#DIV/0!</v>
      </c>
    </row>
    <row r="39" spans="1:10" x14ac:dyDescent="0.25">
      <c r="A39" s="16" t="s">
        <v>124</v>
      </c>
      <c r="B39" s="67" t="str">
        <f>+gastos!M34</f>
        <v>Sentencias y conciliaciones</v>
      </c>
      <c r="C39" s="17">
        <f>+gastos!N34</f>
        <v>7845</v>
      </c>
      <c r="D39" s="67">
        <f>+gastos!O34</f>
        <v>33</v>
      </c>
      <c r="E39" s="17" t="str">
        <f>+gastos!Q34</f>
        <v>201010102090001319</v>
      </c>
      <c r="F39" s="17">
        <f>+gastos!S34</f>
        <v>3000000</v>
      </c>
      <c r="G39" s="17">
        <f>D39-E39</f>
        <v>-2.0101010209000096E+17</v>
      </c>
      <c r="H39" s="17">
        <f>E39-F39</f>
        <v>2.0101010208700099E+17</v>
      </c>
      <c r="I39" s="17" t="e">
        <f t="shared" si="8"/>
        <v>#VALUE!</v>
      </c>
      <c r="J39" s="18">
        <v>0</v>
      </c>
    </row>
    <row r="40" spans="1:10" x14ac:dyDescent="0.25">
      <c r="A40" s="16" t="s">
        <v>259</v>
      </c>
      <c r="B40" s="67" t="str">
        <f>+gastos!M35</f>
        <v xml:space="preserve"> Transferencias corrientes a otras entidades- cuotas de fiscalizacion </v>
      </c>
      <c r="C40" s="17">
        <f>+gastos!N35</f>
        <v>7846</v>
      </c>
      <c r="D40" s="67">
        <f>+gastos!O35</f>
        <v>34</v>
      </c>
      <c r="E40" s="17" t="str">
        <f>+gastos!Q35</f>
        <v>201010102090001367</v>
      </c>
      <c r="F40" s="17">
        <f>+gastos!S35</f>
        <v>23000000</v>
      </c>
      <c r="G40" s="17">
        <f>D40-E40</f>
        <v>-2.0101010209000096E+17</v>
      </c>
      <c r="H40" s="17">
        <f>E40-F40</f>
        <v>2.0101010206700099E+17</v>
      </c>
      <c r="I40" s="17" t="e">
        <f t="shared" si="8"/>
        <v>#VALUE!</v>
      </c>
      <c r="J40" s="18" t="e">
        <f t="shared" si="5"/>
        <v>#VALUE!</v>
      </c>
    </row>
    <row r="41" spans="1:10" x14ac:dyDescent="0.25">
      <c r="A41" s="22" t="s">
        <v>261</v>
      </c>
      <c r="B41" s="14">
        <f t="shared" ref="B41:I41" si="10">SUM(B42:B42)</f>
        <v>0</v>
      </c>
      <c r="C41" s="14">
        <f t="shared" si="10"/>
        <v>7869</v>
      </c>
      <c r="D41" s="14">
        <f t="shared" si="10"/>
        <v>57</v>
      </c>
      <c r="E41" s="14">
        <f t="shared" si="10"/>
        <v>0</v>
      </c>
      <c r="F41" s="14">
        <f t="shared" si="10"/>
        <v>0</v>
      </c>
      <c r="G41" s="14" t="e">
        <f t="shared" si="10"/>
        <v>#VALUE!</v>
      </c>
      <c r="H41" s="14" t="e">
        <f t="shared" si="10"/>
        <v>#VALUE!</v>
      </c>
      <c r="I41" s="14" t="e">
        <f t="shared" si="10"/>
        <v>#VALUE!</v>
      </c>
      <c r="J41" s="15" t="e">
        <f t="shared" si="5"/>
        <v>#DIV/0!</v>
      </c>
    </row>
    <row r="42" spans="1:10" x14ac:dyDescent="0.25">
      <c r="A42" s="16" t="s">
        <v>61</v>
      </c>
      <c r="B42" s="67" t="str">
        <f>+gastos!M61</f>
        <v>Mantenimiento, adecuación y dotación de equipamientos culturales en Antioquia</v>
      </c>
      <c r="C42" s="17">
        <f>+gastos!N61</f>
        <v>7869</v>
      </c>
      <c r="D42" s="67">
        <f>+gastos!O61</f>
        <v>57</v>
      </c>
      <c r="E42" s="17" t="str">
        <f>+gastos!Q61</f>
        <v>241011A05160600430</v>
      </c>
      <c r="F42" s="17">
        <f>+gastos!S61</f>
        <v>0</v>
      </c>
      <c r="G42" s="17" t="e">
        <f>D42-E42</f>
        <v>#VALUE!</v>
      </c>
      <c r="H42" s="17" t="e">
        <f>E42-F42</f>
        <v>#VALUE!</v>
      </c>
      <c r="I42" s="17" t="e">
        <f t="shared" si="8"/>
        <v>#VALUE!</v>
      </c>
      <c r="J42" s="18" t="e">
        <f t="shared" si="5"/>
        <v>#VALUE!</v>
      </c>
    </row>
    <row r="43" spans="1:10" x14ac:dyDescent="0.25">
      <c r="A43" s="24" t="s">
        <v>262</v>
      </c>
      <c r="B43" s="9">
        <f t="shared" ref="B43:I43" si="11">+B44+B67</f>
        <v>0</v>
      </c>
      <c r="C43" s="9">
        <f t="shared" si="11"/>
        <v>196538</v>
      </c>
      <c r="D43" s="9">
        <f t="shared" si="11"/>
        <v>1190</v>
      </c>
      <c r="E43" s="9">
        <f t="shared" si="11"/>
        <v>0</v>
      </c>
      <c r="F43" s="9">
        <f t="shared" si="11"/>
        <v>6821399236</v>
      </c>
      <c r="G43" s="9" t="e">
        <f t="shared" si="11"/>
        <v>#VALUE!</v>
      </c>
      <c r="H43" s="9" t="e">
        <f t="shared" si="11"/>
        <v>#VALUE!</v>
      </c>
      <c r="I43" s="9" t="e">
        <f t="shared" si="11"/>
        <v>#VALUE!</v>
      </c>
      <c r="J43" s="10" t="e">
        <f t="shared" si="5"/>
        <v>#DIV/0!</v>
      </c>
    </row>
    <row r="44" spans="1:10" x14ac:dyDescent="0.25">
      <c r="A44" s="22" t="s">
        <v>131</v>
      </c>
      <c r="B44" s="14">
        <f t="shared" ref="B44:I44" si="12">SUM(B45:B66)</f>
        <v>0</v>
      </c>
      <c r="C44" s="14">
        <f t="shared" si="12"/>
        <v>172935</v>
      </c>
      <c r="D44" s="14">
        <f t="shared" si="12"/>
        <v>1039</v>
      </c>
      <c r="E44" s="14">
        <f t="shared" si="12"/>
        <v>0</v>
      </c>
      <c r="F44" s="14">
        <f t="shared" si="12"/>
        <v>6674322236</v>
      </c>
      <c r="G44" s="14" t="e">
        <f t="shared" si="12"/>
        <v>#VALUE!</v>
      </c>
      <c r="H44" s="14" t="e">
        <f t="shared" si="12"/>
        <v>#VALUE!</v>
      </c>
      <c r="I44" s="14" t="e">
        <f t="shared" si="12"/>
        <v>#VALUE!</v>
      </c>
      <c r="J44" s="15" t="e">
        <f t="shared" si="5"/>
        <v>#DIV/0!</v>
      </c>
    </row>
    <row r="45" spans="1:10" x14ac:dyDescent="0.25">
      <c r="A45" s="16" t="s">
        <v>133</v>
      </c>
      <c r="B45" s="17" t="str">
        <f>+gastos!M36</f>
        <v>Desarrollo de convocatorias públicas para la creación, la innovación y el fortalecimiento cultural</v>
      </c>
      <c r="C45" s="17">
        <f>+gastos!N36</f>
        <v>7847</v>
      </c>
      <c r="D45" s="17">
        <f>+gastos!O36</f>
        <v>35</v>
      </c>
      <c r="E45" s="17" t="str">
        <f>+gastos!Q36</f>
        <v>201010A05100600000</v>
      </c>
      <c r="F45" s="17">
        <f>+gastos!S36</f>
        <v>600000000</v>
      </c>
      <c r="G45" s="17" t="e">
        <f t="shared" ref="G45:H66" si="13">D45-E45</f>
        <v>#VALUE!</v>
      </c>
      <c r="H45" s="17" t="e">
        <f t="shared" si="13"/>
        <v>#VALUE!</v>
      </c>
      <c r="I45" s="17" t="e">
        <f t="shared" ref="I45:I66" si="14">B45-D45</f>
        <v>#VALUE!</v>
      </c>
      <c r="J45" s="18" t="e">
        <f t="shared" si="5"/>
        <v>#VALUE!</v>
      </c>
    </row>
    <row r="46" spans="1:10" x14ac:dyDescent="0.25">
      <c r="A46" s="16" t="s">
        <v>137</v>
      </c>
      <c r="B46" s="17" t="str">
        <f>+gastos!M37</f>
        <v>Implementación de agenda institucional local y regional para el posconflicto en Antioquia</v>
      </c>
      <c r="C46" s="17">
        <f>+gastos!N37</f>
        <v>7848</v>
      </c>
      <c r="D46" s="17">
        <f>+gastos!O37</f>
        <v>36</v>
      </c>
      <c r="E46" s="17" t="str">
        <f>+gastos!Q37</f>
        <v>201010A05110600100</v>
      </c>
      <c r="F46" s="17">
        <f>+gastos!S37</f>
        <v>150000000</v>
      </c>
      <c r="G46" s="17" t="e">
        <f t="shared" si="13"/>
        <v>#VALUE!</v>
      </c>
      <c r="H46" s="17" t="e">
        <f t="shared" si="13"/>
        <v>#VALUE!</v>
      </c>
      <c r="I46" s="17" t="e">
        <f t="shared" si="14"/>
        <v>#VALUE!</v>
      </c>
      <c r="J46" s="18" t="e">
        <f t="shared" si="5"/>
        <v>#VALUE!</v>
      </c>
    </row>
    <row r="47" spans="1:10" x14ac:dyDescent="0.25">
      <c r="A47" s="16" t="s">
        <v>141</v>
      </c>
      <c r="B47" s="17" t="str">
        <f>+gastos!M38</f>
        <v>Implementación plan de lectura, escritura y biblioteca en Antioquia</v>
      </c>
      <c r="C47" s="17">
        <f>+gastos!N38</f>
        <v>7849</v>
      </c>
      <c r="D47" s="17">
        <f>+gastos!O38</f>
        <v>37</v>
      </c>
      <c r="E47" s="17" t="str">
        <f>+gastos!Q38</f>
        <v>201010A05120600180</v>
      </c>
      <c r="F47" s="17">
        <f>+gastos!S38</f>
        <v>400000000</v>
      </c>
      <c r="G47" s="17" t="e">
        <f t="shared" si="13"/>
        <v>#VALUE!</v>
      </c>
      <c r="H47" s="17" t="e">
        <f t="shared" si="13"/>
        <v>#VALUE!</v>
      </c>
      <c r="I47" s="17" t="e">
        <f t="shared" si="14"/>
        <v>#VALUE!</v>
      </c>
      <c r="J47" s="18" t="e">
        <f t="shared" si="5"/>
        <v>#VALUE!</v>
      </c>
    </row>
    <row r="48" spans="1:10" x14ac:dyDescent="0.25">
      <c r="A48" s="16" t="s">
        <v>145</v>
      </c>
      <c r="B48" s="17" t="str">
        <f>+gastos!M39</f>
        <v>Fortalecimiento circulación artística y cultural para la paz en Antioquia</v>
      </c>
      <c r="C48" s="17">
        <f>+gastos!N39</f>
        <v>7850</v>
      </c>
      <c r="D48" s="17">
        <f>+gastos!O39</f>
        <v>38</v>
      </c>
      <c r="E48" s="17" t="str">
        <f>+gastos!Q39</f>
        <v>201010A05130600270</v>
      </c>
      <c r="F48" s="17">
        <f>+gastos!S39</f>
        <v>350000000</v>
      </c>
      <c r="G48" s="17" t="e">
        <f t="shared" si="13"/>
        <v>#VALUE!</v>
      </c>
      <c r="H48" s="17" t="e">
        <f t="shared" si="13"/>
        <v>#VALUE!</v>
      </c>
      <c r="I48" s="17" t="e">
        <f t="shared" si="14"/>
        <v>#VALUE!</v>
      </c>
      <c r="J48" s="18" t="e">
        <f t="shared" si="5"/>
        <v>#VALUE!</v>
      </c>
    </row>
    <row r="49" spans="1:10" x14ac:dyDescent="0.25">
      <c r="A49" s="16" t="s">
        <v>147</v>
      </c>
      <c r="B49" s="17" t="str">
        <f>+gastos!M40</f>
        <v>Formación artística y cultural para la Equidad y la Movilidad Social en Antioquia</v>
      </c>
      <c r="C49" s="17">
        <f>+gastos!N40</f>
        <v>7851</v>
      </c>
      <c r="D49" s="17">
        <f>+gastos!O40</f>
        <v>39</v>
      </c>
      <c r="E49" s="17" t="str">
        <f>+gastos!Q40</f>
        <v>201010A05130600340</v>
      </c>
      <c r="F49" s="17">
        <f>+gastos!S40</f>
        <v>800000000</v>
      </c>
      <c r="G49" s="17" t="e">
        <f t="shared" si="13"/>
        <v>#VALUE!</v>
      </c>
      <c r="H49" s="17" t="e">
        <f t="shared" si="13"/>
        <v>#VALUE!</v>
      </c>
      <c r="I49" s="17" t="e">
        <f t="shared" si="14"/>
        <v>#VALUE!</v>
      </c>
      <c r="J49" s="18" t="e">
        <f t="shared" si="5"/>
        <v>#VALUE!</v>
      </c>
    </row>
    <row r="50" spans="1:10" x14ac:dyDescent="0.25">
      <c r="A50" s="16" t="s">
        <v>151</v>
      </c>
      <c r="B50" s="17" t="str">
        <f>+gastos!M41</f>
        <v>Implementación procesos de gestión y planificación cultural para el fortalecimiento del Sistema Departamental de Cultura en Antioquia</v>
      </c>
      <c r="C50" s="17">
        <f>+gastos!N41</f>
        <v>7852</v>
      </c>
      <c r="D50" s="17">
        <f>+gastos!O41</f>
        <v>40</v>
      </c>
      <c r="E50" s="17" t="str">
        <f>+gastos!Q41</f>
        <v>201010A05140600420</v>
      </c>
      <c r="F50" s="17">
        <f>+gastos!S41</f>
        <v>350000000</v>
      </c>
      <c r="G50" s="17" t="e">
        <f t="shared" si="13"/>
        <v>#VALUE!</v>
      </c>
      <c r="H50" s="17" t="e">
        <f t="shared" si="13"/>
        <v>#VALUE!</v>
      </c>
      <c r="I50" s="17" t="e">
        <f t="shared" si="14"/>
        <v>#VALUE!</v>
      </c>
      <c r="J50" s="18" t="e">
        <f t="shared" si="5"/>
        <v>#VALUE!</v>
      </c>
    </row>
    <row r="51" spans="1:10" x14ac:dyDescent="0.25">
      <c r="A51" s="16" t="s">
        <v>155</v>
      </c>
      <c r="B51" s="17" t="str">
        <f>+gastos!M42</f>
        <v>Diagnóstico, gestión y Salvaguardia del Patrimonio Cultural en Antioquia</v>
      </c>
      <c r="C51" s="17">
        <f>+gastos!N42</f>
        <v>7853</v>
      </c>
      <c r="D51" s="17">
        <f>+gastos!O42</f>
        <v>41</v>
      </c>
      <c r="E51" s="17" t="str">
        <f>+gastos!Q42</f>
        <v>201010A05150600410</v>
      </c>
      <c r="F51" s="17">
        <f>+gastos!S42</f>
        <v>400000000</v>
      </c>
      <c r="G51" s="17" t="e">
        <f t="shared" si="13"/>
        <v>#VALUE!</v>
      </c>
      <c r="H51" s="17" t="e">
        <f t="shared" si="13"/>
        <v>#VALUE!</v>
      </c>
      <c r="I51" s="17" t="e">
        <f t="shared" si="14"/>
        <v>#VALUE!</v>
      </c>
      <c r="J51" s="18" t="e">
        <f t="shared" si="5"/>
        <v>#VALUE!</v>
      </c>
    </row>
    <row r="52" spans="1:10" x14ac:dyDescent="0.25">
      <c r="A52" s="16" t="s">
        <v>159</v>
      </c>
      <c r="B52" s="17" t="str">
        <f>+gastos!M43</f>
        <v>Mantenimiento, adecuación y dotación de equipamientos culturales en Antioquia</v>
      </c>
      <c r="C52" s="17">
        <f>+gastos!N43</f>
        <v>7854</v>
      </c>
      <c r="D52" s="17">
        <f>+gastos!O43</f>
        <v>42</v>
      </c>
      <c r="E52" s="17" t="str">
        <f>+gastos!Q43</f>
        <v>201010A05160600430</v>
      </c>
      <c r="F52" s="17">
        <f>+gastos!S43</f>
        <v>50000000</v>
      </c>
      <c r="G52" s="17" t="e">
        <f t="shared" si="13"/>
        <v>#VALUE!</v>
      </c>
      <c r="H52" s="17" t="e">
        <f t="shared" si="13"/>
        <v>#VALUE!</v>
      </c>
      <c r="I52" s="17" t="e">
        <f t="shared" si="14"/>
        <v>#VALUE!</v>
      </c>
      <c r="J52" s="18" t="e">
        <f t="shared" si="5"/>
        <v>#VALUE!</v>
      </c>
    </row>
    <row r="53" spans="1:10" x14ac:dyDescent="0.25">
      <c r="A53" s="16" t="s">
        <v>145</v>
      </c>
      <c r="B53" s="17" t="str">
        <f>+gastos!M46</f>
        <v>Desarrollo de convocatorias públicas para la creación, la innovación y el fortalecimiento cultural</v>
      </c>
      <c r="C53" s="17">
        <f>+gastos!N46</f>
        <v>7857</v>
      </c>
      <c r="D53" s="17">
        <f>+gastos!O46</f>
        <v>45</v>
      </c>
      <c r="E53" s="17" t="str">
        <f>+gastos!Q46</f>
        <v>201011A05100600000</v>
      </c>
      <c r="F53" s="17">
        <f>+gastos!S46</f>
        <v>0</v>
      </c>
      <c r="G53" s="17" t="e">
        <f t="shared" si="13"/>
        <v>#VALUE!</v>
      </c>
      <c r="H53" s="17" t="e">
        <f t="shared" si="13"/>
        <v>#VALUE!</v>
      </c>
      <c r="I53" s="17" t="e">
        <f t="shared" si="14"/>
        <v>#VALUE!</v>
      </c>
      <c r="J53" s="18" t="e">
        <f t="shared" si="5"/>
        <v>#VALUE!</v>
      </c>
    </row>
    <row r="54" spans="1:10" x14ac:dyDescent="0.25">
      <c r="A54" s="20" t="s">
        <v>159</v>
      </c>
      <c r="B54" s="17" t="str">
        <f>+gastos!M47</f>
        <v>Implementación plan de lectura, escritura y biblioteca en Antioquia</v>
      </c>
      <c r="C54" s="17">
        <f>+gastos!N47</f>
        <v>7858</v>
      </c>
      <c r="D54" s="17">
        <f>+gastos!O47</f>
        <v>46</v>
      </c>
      <c r="E54" s="17" t="str">
        <f>+gastos!Q47</f>
        <v>201011A05120600180</v>
      </c>
      <c r="F54" s="17">
        <f>+gastos!S47</f>
        <v>0</v>
      </c>
      <c r="G54" s="17" t="e">
        <f t="shared" si="13"/>
        <v>#VALUE!</v>
      </c>
      <c r="H54" s="17" t="e">
        <f t="shared" si="13"/>
        <v>#VALUE!</v>
      </c>
      <c r="I54" s="17" t="e">
        <f t="shared" si="14"/>
        <v>#VALUE!</v>
      </c>
      <c r="J54" s="18" t="e">
        <f t="shared" si="5"/>
        <v>#VALUE!</v>
      </c>
    </row>
    <row r="55" spans="1:10" x14ac:dyDescent="0.25">
      <c r="A55" s="20" t="s">
        <v>133</v>
      </c>
      <c r="B55" s="17" t="str">
        <f>+gastos!M48</f>
        <v>Fortalecimiento circulación artística y cultural para la paz en Antioquia</v>
      </c>
      <c r="C55" s="17">
        <f>+gastos!N48</f>
        <v>7859</v>
      </c>
      <c r="D55" s="17">
        <f>+gastos!O48</f>
        <v>47</v>
      </c>
      <c r="E55" s="17" t="str">
        <f>+gastos!Q48</f>
        <v>201011A05130600270</v>
      </c>
      <c r="F55" s="17">
        <f>+gastos!S48</f>
        <v>0</v>
      </c>
      <c r="G55" s="17" t="e">
        <f t="shared" si="13"/>
        <v>#VALUE!</v>
      </c>
      <c r="H55" s="17" t="e">
        <f t="shared" si="13"/>
        <v>#VALUE!</v>
      </c>
      <c r="I55" s="17" t="e">
        <f t="shared" si="14"/>
        <v>#VALUE!</v>
      </c>
      <c r="J55" s="18" t="e">
        <f t="shared" si="5"/>
        <v>#VALUE!</v>
      </c>
    </row>
    <row r="56" spans="1:10" x14ac:dyDescent="0.25">
      <c r="A56" s="20" t="s">
        <v>141</v>
      </c>
      <c r="B56" s="17" t="str">
        <f>+gastos!M49</f>
        <v>Formación artística y cultural para la Equidad y la Movilidad Social en Antioquia</v>
      </c>
      <c r="C56" s="17">
        <f>+gastos!N49</f>
        <v>7890</v>
      </c>
      <c r="D56" s="17">
        <f>+gastos!O49</f>
        <v>62</v>
      </c>
      <c r="E56" s="17" t="str">
        <f>+gastos!Q49</f>
        <v>201011A05130600340</v>
      </c>
      <c r="F56" s="17">
        <f>+gastos!S49</f>
        <v>0</v>
      </c>
      <c r="G56" s="17" t="e">
        <f t="shared" si="13"/>
        <v>#VALUE!</v>
      </c>
      <c r="H56" s="17" t="e">
        <f t="shared" si="13"/>
        <v>#VALUE!</v>
      </c>
      <c r="I56" s="17" t="e">
        <f t="shared" si="14"/>
        <v>#VALUE!</v>
      </c>
      <c r="J56" s="18" t="e">
        <f t="shared" si="5"/>
        <v>#VALUE!</v>
      </c>
    </row>
    <row r="57" spans="1:10" x14ac:dyDescent="0.25">
      <c r="A57" s="20" t="s">
        <v>133</v>
      </c>
      <c r="B57" s="17" t="str">
        <f>+gastos!M50</f>
        <v>Mantenimiento, adecuación y dotación de equipamientos culturales en Antioquia</v>
      </c>
      <c r="C57" s="17">
        <f>+gastos!N50</f>
        <v>7860</v>
      </c>
      <c r="D57" s="17">
        <f>+gastos!O50</f>
        <v>48</v>
      </c>
      <c r="E57" s="17" t="str">
        <f>+gastos!Q50</f>
        <v>201011A05160600430</v>
      </c>
      <c r="F57" s="17">
        <f>+gastos!S50</f>
        <v>0</v>
      </c>
      <c r="G57" s="17" t="e">
        <f t="shared" si="13"/>
        <v>#VALUE!</v>
      </c>
      <c r="H57" s="17" t="e">
        <f t="shared" si="13"/>
        <v>#VALUE!</v>
      </c>
      <c r="I57" s="17" t="e">
        <f t="shared" si="14"/>
        <v>#VALUE!</v>
      </c>
      <c r="J57" s="18" t="e">
        <f t="shared" si="5"/>
        <v>#VALUE!</v>
      </c>
    </row>
    <row r="58" spans="1:10" x14ac:dyDescent="0.25">
      <c r="A58" s="20" t="s">
        <v>155</v>
      </c>
      <c r="B58" s="17" t="str">
        <f>+gastos!M51</f>
        <v>Fortalecimiento de los sistemas de información institucional en Antioquia</v>
      </c>
      <c r="C58" s="17">
        <f>+gastos!N51</f>
        <v>7861</v>
      </c>
      <c r="D58" s="17">
        <f>+gastos!O51</f>
        <v>49</v>
      </c>
      <c r="E58" s="17" t="str">
        <f>+gastos!Q51</f>
        <v>201011A17170600350</v>
      </c>
      <c r="F58" s="17">
        <f>+gastos!S51</f>
        <v>5150000</v>
      </c>
      <c r="G58" s="17" t="e">
        <f t="shared" si="13"/>
        <v>#VALUE!</v>
      </c>
      <c r="H58" s="17" t="e">
        <f t="shared" si="13"/>
        <v>#VALUE!</v>
      </c>
      <c r="I58" s="17" t="e">
        <f t="shared" si="14"/>
        <v>#VALUE!</v>
      </c>
      <c r="J58" s="18" t="e">
        <f t="shared" si="5"/>
        <v>#VALUE!</v>
      </c>
    </row>
    <row r="59" spans="1:10" x14ac:dyDescent="0.25">
      <c r="A59" s="20" t="s">
        <v>137</v>
      </c>
      <c r="B59" s="17" t="str">
        <f>+gastos!M52</f>
        <v>Desarrollo de convocatorias públicas para la creación, la innovación y el fortalecimiento cultural</v>
      </c>
      <c r="C59" s="17">
        <f>+gastos!N52</f>
        <v>7862</v>
      </c>
      <c r="D59" s="17">
        <f>+gastos!O52</f>
        <v>50</v>
      </c>
      <c r="E59" s="17" t="str">
        <f>+gastos!Q52</f>
        <v>202708A05100600000</v>
      </c>
      <c r="F59" s="17">
        <f>+gastos!S52</f>
        <v>1008693317</v>
      </c>
      <c r="G59" s="17" t="e">
        <f t="shared" si="13"/>
        <v>#VALUE!</v>
      </c>
      <c r="H59" s="17" t="e">
        <f t="shared" si="13"/>
        <v>#VALUE!</v>
      </c>
      <c r="I59" s="17" t="e">
        <f t="shared" si="14"/>
        <v>#VALUE!</v>
      </c>
      <c r="J59" s="18" t="e">
        <f t="shared" si="5"/>
        <v>#VALUE!</v>
      </c>
    </row>
    <row r="60" spans="1:10" x14ac:dyDescent="0.25">
      <c r="A60" s="20" t="s">
        <v>141</v>
      </c>
      <c r="B60" s="17" t="str">
        <f>+gastos!M53</f>
        <v>Diagnóstico, gestión y Salvaguardia del Patrimonio Cultural en Antioquia</v>
      </c>
      <c r="C60" s="17">
        <f>+gastos!N53</f>
        <v>7863</v>
      </c>
      <c r="D60" s="17">
        <f>+gastos!O53</f>
        <v>51</v>
      </c>
      <c r="E60" s="17" t="str">
        <f>+gastos!Q53</f>
        <v>203131A05150600410</v>
      </c>
      <c r="F60" s="17">
        <f>+gastos!S53</f>
        <v>2560478919</v>
      </c>
      <c r="G60" s="17" t="e">
        <f t="shared" si="13"/>
        <v>#VALUE!</v>
      </c>
      <c r="H60" s="17" t="e">
        <f t="shared" si="13"/>
        <v>#VALUE!</v>
      </c>
      <c r="I60" s="17" t="e">
        <f t="shared" si="14"/>
        <v>#VALUE!</v>
      </c>
      <c r="J60" s="18" t="e">
        <f t="shared" si="5"/>
        <v>#VALUE!</v>
      </c>
    </row>
    <row r="61" spans="1:10" x14ac:dyDescent="0.25">
      <c r="A61" s="20" t="s">
        <v>147</v>
      </c>
      <c r="B61" s="17" t="str">
        <f>+gastos!M54</f>
        <v>Desarrollo de convocatorias públicas para la creación, la innovación y el fortalecimiento cultural</v>
      </c>
      <c r="C61" s="17">
        <f>+gastos!N54</f>
        <v>7891</v>
      </c>
      <c r="D61" s="17">
        <f>+gastos!O54</f>
        <v>63</v>
      </c>
      <c r="E61" s="17" t="str">
        <f>+gastos!Q54</f>
        <v>241011A05100600000</v>
      </c>
      <c r="F61" s="17">
        <f>+gastos!S54</f>
        <v>0</v>
      </c>
      <c r="G61" s="17" t="e">
        <f t="shared" si="13"/>
        <v>#VALUE!</v>
      </c>
      <c r="H61" s="17" t="e">
        <f t="shared" si="13"/>
        <v>#VALUE!</v>
      </c>
      <c r="I61" s="17" t="e">
        <f t="shared" si="14"/>
        <v>#VALUE!</v>
      </c>
      <c r="J61" s="18" t="e">
        <f t="shared" si="5"/>
        <v>#VALUE!</v>
      </c>
    </row>
    <row r="62" spans="1:10" x14ac:dyDescent="0.25">
      <c r="A62" s="20" t="s">
        <v>151</v>
      </c>
      <c r="B62" s="17" t="str">
        <f>+gastos!M55</f>
        <v>Implementación de agenda institucional local y regional para el posconflicto en Antioquia</v>
      </c>
      <c r="C62" s="17">
        <f>+gastos!N55</f>
        <v>7864</v>
      </c>
      <c r="D62" s="17">
        <f>+gastos!O55</f>
        <v>52</v>
      </c>
      <c r="E62" s="17" t="str">
        <f>+gastos!Q55</f>
        <v>241011A05110600100</v>
      </c>
      <c r="F62" s="17">
        <f>+gastos!S55</f>
        <v>0</v>
      </c>
      <c r="G62" s="17" t="e">
        <f t="shared" si="13"/>
        <v>#VALUE!</v>
      </c>
      <c r="H62" s="17" t="e">
        <f t="shared" si="13"/>
        <v>#VALUE!</v>
      </c>
      <c r="I62" s="17" t="e">
        <f t="shared" si="14"/>
        <v>#VALUE!</v>
      </c>
      <c r="J62" s="18" t="e">
        <f t="shared" si="5"/>
        <v>#VALUE!</v>
      </c>
    </row>
    <row r="63" spans="1:10" x14ac:dyDescent="0.25">
      <c r="A63" s="20" t="s">
        <v>155</v>
      </c>
      <c r="B63" s="17" t="str">
        <f>+gastos!M56</f>
        <v>Implementación plan de lectura, escritura y biblioteca en Antioquia</v>
      </c>
      <c r="C63" s="17">
        <f>+gastos!N56</f>
        <v>7865</v>
      </c>
      <c r="D63" s="17">
        <f>+gastos!O56</f>
        <v>53</v>
      </c>
      <c r="E63" s="17" t="str">
        <f>+gastos!Q56</f>
        <v>241011A05120600180</v>
      </c>
      <c r="F63" s="17">
        <f>+gastos!S56</f>
        <v>0</v>
      </c>
      <c r="G63" s="17" t="e">
        <f t="shared" si="13"/>
        <v>#VALUE!</v>
      </c>
      <c r="H63" s="17" t="e">
        <f t="shared" si="13"/>
        <v>#VALUE!</v>
      </c>
      <c r="I63" s="17" t="e">
        <f t="shared" si="14"/>
        <v>#VALUE!</v>
      </c>
      <c r="J63" s="18" t="e">
        <f t="shared" si="5"/>
        <v>#VALUE!</v>
      </c>
    </row>
    <row r="64" spans="1:10" x14ac:dyDescent="0.25">
      <c r="A64" s="20" t="s">
        <v>159</v>
      </c>
      <c r="B64" s="17" t="str">
        <f>+gastos!M57</f>
        <v>Formación artística y cultural para la Equidad y la Movilidad Social en Antioquia</v>
      </c>
      <c r="C64" s="17">
        <f>+gastos!N57</f>
        <v>7866</v>
      </c>
      <c r="D64" s="17">
        <f>+gastos!O57</f>
        <v>54</v>
      </c>
      <c r="E64" s="17" t="str">
        <f>+gastos!Q57</f>
        <v>241011A05130600340</v>
      </c>
      <c r="F64" s="17">
        <f>+gastos!S57</f>
        <v>0</v>
      </c>
      <c r="G64" s="17" t="e">
        <f t="shared" si="13"/>
        <v>#VALUE!</v>
      </c>
      <c r="H64" s="17" t="e">
        <f t="shared" si="13"/>
        <v>#VALUE!</v>
      </c>
      <c r="I64" s="17" t="e">
        <f t="shared" si="14"/>
        <v>#VALUE!</v>
      </c>
      <c r="J64" s="18" t="e">
        <f t="shared" si="5"/>
        <v>#VALUE!</v>
      </c>
    </row>
    <row r="65" spans="1:10" x14ac:dyDescent="0.25">
      <c r="A65" s="20" t="s">
        <v>133</v>
      </c>
      <c r="B65" s="17" t="str">
        <f>+gastos!M59</f>
        <v>Implementación procesos de gestión y planificación cultural para el fortalecimiento del Sistema Departamental de Cultura en Antioquia</v>
      </c>
      <c r="C65" s="17">
        <f>+gastos!N59</f>
        <v>7867</v>
      </c>
      <c r="D65" s="17">
        <f>+gastos!O59</f>
        <v>55</v>
      </c>
      <c r="E65" s="17" t="str">
        <f>+gastos!Q59</f>
        <v>241011A05140600420</v>
      </c>
      <c r="F65" s="17">
        <f>+gastos!S59</f>
        <v>0</v>
      </c>
      <c r="G65" s="17" t="e">
        <f t="shared" si="13"/>
        <v>#VALUE!</v>
      </c>
      <c r="H65" s="17" t="e">
        <f t="shared" si="13"/>
        <v>#VALUE!</v>
      </c>
      <c r="I65" s="17" t="e">
        <f t="shared" si="14"/>
        <v>#VALUE!</v>
      </c>
      <c r="J65" s="18" t="e">
        <f t="shared" si="5"/>
        <v>#VALUE!</v>
      </c>
    </row>
    <row r="66" spans="1:10" x14ac:dyDescent="0.25">
      <c r="A66" s="20" t="s">
        <v>155</v>
      </c>
      <c r="B66" s="17" t="str">
        <f>+gastos!M60</f>
        <v>Diagnóstico, gestión y Salvaguardia del Patrimonio Cultural en Antioquia</v>
      </c>
      <c r="C66" s="17">
        <f>+gastos!N60</f>
        <v>7868</v>
      </c>
      <c r="D66" s="17">
        <f>+gastos!O60</f>
        <v>56</v>
      </c>
      <c r="E66" s="17" t="str">
        <f>+gastos!Q60</f>
        <v>241011A05150600410</v>
      </c>
      <c r="F66" s="17">
        <f>+gastos!S60</f>
        <v>0</v>
      </c>
      <c r="G66" s="17" t="e">
        <f t="shared" si="13"/>
        <v>#VALUE!</v>
      </c>
      <c r="H66" s="17" t="e">
        <f t="shared" si="13"/>
        <v>#VALUE!</v>
      </c>
      <c r="I66" s="17" t="e">
        <f t="shared" si="14"/>
        <v>#VALUE!</v>
      </c>
      <c r="J66" s="18" t="e">
        <f t="shared" si="5"/>
        <v>#VALUE!</v>
      </c>
    </row>
    <row r="67" spans="1:10" x14ac:dyDescent="0.25">
      <c r="A67" s="22" t="s">
        <v>162</v>
      </c>
      <c r="B67" s="14">
        <f>SUM(B68:B70)</f>
        <v>0</v>
      </c>
      <c r="C67" s="14">
        <f t="shared" ref="C67:I67" si="15">SUM(C68:C70)</f>
        <v>23603</v>
      </c>
      <c r="D67" s="14">
        <f t="shared" si="15"/>
        <v>151</v>
      </c>
      <c r="E67" s="14">
        <f t="shared" si="15"/>
        <v>0</v>
      </c>
      <c r="F67" s="14">
        <f t="shared" si="15"/>
        <v>147077000</v>
      </c>
      <c r="G67" s="14" t="e">
        <f t="shared" si="15"/>
        <v>#VALUE!</v>
      </c>
      <c r="H67" s="14" t="e">
        <f t="shared" si="15"/>
        <v>#VALUE!</v>
      </c>
      <c r="I67" s="14" t="e">
        <f t="shared" si="15"/>
        <v>#VALUE!</v>
      </c>
      <c r="J67" s="15" t="e">
        <f>+D67/B67</f>
        <v>#DIV/0!</v>
      </c>
    </row>
    <row r="68" spans="1:10" x14ac:dyDescent="0.25">
      <c r="A68" s="16" t="s">
        <v>164</v>
      </c>
      <c r="B68" s="17" t="str">
        <f>+gastos!M44</f>
        <v>Fortalecimiento de los sistemas de información institucional en Antioquia</v>
      </c>
      <c r="C68" s="17">
        <f>+gastos!N44</f>
        <v>7855</v>
      </c>
      <c r="D68" s="17">
        <f>+gastos!O44</f>
        <v>43</v>
      </c>
      <c r="E68" s="17" t="str">
        <f>+gastos!Q44</f>
        <v>201010A17170600350</v>
      </c>
      <c r="F68" s="17">
        <f>+gastos!S44</f>
        <v>117077000</v>
      </c>
      <c r="G68" s="17" t="e">
        <f t="shared" ref="G68:H70" si="16">D68-E68</f>
        <v>#VALUE!</v>
      </c>
      <c r="H68" s="17" t="e">
        <f t="shared" si="16"/>
        <v>#VALUE!</v>
      </c>
      <c r="I68" s="17" t="e">
        <f>B68-D68</f>
        <v>#VALUE!</v>
      </c>
      <c r="J68" s="18">
        <f>+D68/C68</f>
        <v>5.47422024188415E-3</v>
      </c>
    </row>
    <row r="69" spans="1:10" x14ac:dyDescent="0.25">
      <c r="A69" s="16" t="s">
        <v>168</v>
      </c>
      <c r="B69" s="17" t="str">
        <f>+gastos!M45</f>
        <v>Fortalecimiento del Sistema Integrado de Gestión del Instituto de Cultura y Patrimonio de Antioquia</v>
      </c>
      <c r="C69" s="17">
        <f>+gastos!N45</f>
        <v>7856</v>
      </c>
      <c r="D69" s="17">
        <f>+gastos!O45</f>
        <v>44</v>
      </c>
      <c r="E69" s="17" t="str">
        <f>+gastos!Q45</f>
        <v>201010A17180600320</v>
      </c>
      <c r="F69" s="17">
        <f>+gastos!S45</f>
        <v>30000000</v>
      </c>
      <c r="G69" s="17" t="e">
        <f t="shared" si="16"/>
        <v>#VALUE!</v>
      </c>
      <c r="H69" s="17" t="e">
        <f t="shared" si="16"/>
        <v>#VALUE!</v>
      </c>
      <c r="I69" s="17" t="e">
        <f>B69-D69</f>
        <v>#VALUE!</v>
      </c>
      <c r="J69" s="18">
        <f>+D69/C69</f>
        <v>5.6008146639511197E-3</v>
      </c>
    </row>
    <row r="70" spans="1:10" x14ac:dyDescent="0.25">
      <c r="A70" s="16" t="s">
        <v>164</v>
      </c>
      <c r="B70" s="17" t="str">
        <f>+gastos!M58</f>
        <v>Fortalecimiento circulación artística y cultural para la paz en Antioquia</v>
      </c>
      <c r="C70" s="17">
        <f>+gastos!N58</f>
        <v>7892</v>
      </c>
      <c r="D70" s="17">
        <f>+gastos!O58</f>
        <v>64</v>
      </c>
      <c r="E70" s="17" t="str">
        <f>+gastos!Q58</f>
        <v>241011A05130600270</v>
      </c>
      <c r="F70" s="17">
        <f>+gastos!S58</f>
        <v>0</v>
      </c>
      <c r="G70" s="17" t="e">
        <f t="shared" si="16"/>
        <v>#VALUE!</v>
      </c>
      <c r="H70" s="17" t="e">
        <f t="shared" si="16"/>
        <v>#VALUE!</v>
      </c>
      <c r="I70" s="17" t="e">
        <f>B70-D70</f>
        <v>#VALUE!</v>
      </c>
      <c r="J70" s="18">
        <f>+D70/C70</f>
        <v>8.109477952356817E-3</v>
      </c>
    </row>
  </sheetData>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79"/>
  <sheetViews>
    <sheetView tabSelected="1" zoomScale="130" zoomScaleNormal="130" workbookViewId="0">
      <pane xSplit="6" ySplit="2" topLeftCell="G3" activePane="bottomRight" state="frozen"/>
      <selection pane="topRight" activeCell="G1" sqref="G1"/>
      <selection pane="bottomLeft" activeCell="A3" sqref="A3"/>
      <selection pane="bottomRight" activeCell="Q75" sqref="Q75"/>
    </sheetView>
  </sheetViews>
  <sheetFormatPr baseColWidth="10" defaultColWidth="11.44140625" defaultRowHeight="13.2" x14ac:dyDescent="0.25"/>
  <cols>
    <col min="1" max="1" width="36.5546875" style="127" customWidth="1"/>
    <col min="2" max="2" width="7" style="127" customWidth="1"/>
    <col min="3" max="3" width="3.6640625" style="127" customWidth="1"/>
    <col min="4" max="4" width="5.88671875" style="127" customWidth="1"/>
    <col min="5" max="5" width="6.109375" style="127" customWidth="1"/>
    <col min="6" max="6" width="13.88671875" style="127" customWidth="1"/>
    <col min="7" max="11" width="15.109375" style="127" customWidth="1"/>
    <col min="12" max="13" width="14.109375" style="127" customWidth="1"/>
    <col min="14" max="14" width="14.5546875" style="127" customWidth="1"/>
    <col min="15" max="15" width="14.6640625" style="127" customWidth="1"/>
    <col min="16" max="16" width="15.109375" style="127" customWidth="1"/>
    <col min="17" max="17" width="11.109375" style="150" customWidth="1"/>
    <col min="18" max="18" width="10.5546875" style="150" customWidth="1"/>
    <col min="19" max="23" width="13.88671875" style="127" customWidth="1"/>
    <col min="24" max="16384" width="11.44140625" style="127"/>
  </cols>
  <sheetData>
    <row r="1" spans="1:23" s="154" customFormat="1" ht="36" x14ac:dyDescent="0.25">
      <c r="A1" s="1" t="s">
        <v>200</v>
      </c>
      <c r="B1" s="1" t="s">
        <v>201</v>
      </c>
      <c r="C1" s="1" t="s">
        <v>202</v>
      </c>
      <c r="D1" s="1" t="s">
        <v>203</v>
      </c>
      <c r="E1" s="1" t="s">
        <v>204</v>
      </c>
      <c r="F1" s="1" t="s">
        <v>205</v>
      </c>
      <c r="G1" s="1" t="s">
        <v>206</v>
      </c>
      <c r="H1" s="1" t="s">
        <v>207</v>
      </c>
      <c r="I1" s="1" t="s">
        <v>208</v>
      </c>
      <c r="J1" s="1" t="s">
        <v>209</v>
      </c>
      <c r="K1" s="2" t="s">
        <v>210</v>
      </c>
      <c r="L1" s="2" t="s">
        <v>211</v>
      </c>
      <c r="M1" s="2" t="s">
        <v>212</v>
      </c>
      <c r="N1" s="1" t="s">
        <v>213</v>
      </c>
      <c r="O1" s="1" t="s">
        <v>214</v>
      </c>
      <c r="P1" s="2" t="s">
        <v>215</v>
      </c>
      <c r="Q1" s="151" t="s">
        <v>216</v>
      </c>
      <c r="R1" s="151" t="s">
        <v>217</v>
      </c>
      <c r="S1" s="152" t="s">
        <v>218</v>
      </c>
      <c r="T1" s="152" t="s">
        <v>219</v>
      </c>
      <c r="U1" s="153" t="s">
        <v>220</v>
      </c>
      <c r="V1" s="153" t="s">
        <v>221</v>
      </c>
    </row>
    <row r="2" spans="1:23" x14ac:dyDescent="0.25">
      <c r="A2" s="128" t="s">
        <v>222</v>
      </c>
      <c r="B2" s="129"/>
      <c r="C2" s="129"/>
      <c r="D2" s="129"/>
      <c r="E2" s="130"/>
      <c r="F2" s="125">
        <f t="shared" ref="F2:O2" si="0">+F3+F43</f>
        <v>13740636534</v>
      </c>
      <c r="G2" s="125">
        <f t="shared" si="0"/>
        <v>11280860031</v>
      </c>
      <c r="H2" s="125">
        <f t="shared" si="0"/>
        <v>656053562</v>
      </c>
      <c r="I2" s="125">
        <f t="shared" si="0"/>
        <v>3054992715</v>
      </c>
      <c r="J2" s="125">
        <f t="shared" si="0"/>
        <v>3054992715</v>
      </c>
      <c r="K2" s="125">
        <f t="shared" si="0"/>
        <v>24365443003</v>
      </c>
      <c r="L2" s="125">
        <f t="shared" si="0"/>
        <v>16917857425</v>
      </c>
      <c r="M2" s="125">
        <f t="shared" si="0"/>
        <v>16917857425</v>
      </c>
      <c r="N2" s="125">
        <f t="shared" si="0"/>
        <v>16097534429</v>
      </c>
      <c r="O2" s="125">
        <f t="shared" si="0"/>
        <v>15403800103</v>
      </c>
      <c r="P2" s="125">
        <f>+P3+P43</f>
        <v>7447585578</v>
      </c>
      <c r="Q2" s="145">
        <f>+M2/K2</f>
        <v>0.69433818309467987</v>
      </c>
      <c r="R2" s="145">
        <f>+N2/K2</f>
        <v>0.66067070592633947</v>
      </c>
      <c r="S2" s="126">
        <f>+S3+S43</f>
        <v>471645222</v>
      </c>
      <c r="T2" s="126">
        <f>+T3+T43</f>
        <v>1443419548</v>
      </c>
      <c r="U2" s="126">
        <f>+U3+U43</f>
        <v>3851368720</v>
      </c>
      <c r="V2" s="126">
        <f>+V3+V43</f>
        <v>3475368977</v>
      </c>
      <c r="W2" s="131"/>
    </row>
    <row r="3" spans="1:23" x14ac:dyDescent="0.25">
      <c r="A3" s="6" t="s">
        <v>223</v>
      </c>
      <c r="B3" s="7"/>
      <c r="C3" s="7"/>
      <c r="D3" s="7"/>
      <c r="E3" s="8"/>
      <c r="F3" s="132">
        <f t="shared" ref="F3:O3" si="1">F4+F22+F38+F41</f>
        <v>6919237298</v>
      </c>
      <c r="G3" s="132">
        <f t="shared" si="1"/>
        <v>0</v>
      </c>
      <c r="H3" s="132">
        <f t="shared" si="1"/>
        <v>0</v>
      </c>
      <c r="I3" s="132">
        <f t="shared" si="1"/>
        <v>84992715</v>
      </c>
      <c r="J3" s="132">
        <f t="shared" si="1"/>
        <v>84992715</v>
      </c>
      <c r="K3" s="132">
        <f t="shared" si="1"/>
        <v>6919237298</v>
      </c>
      <c r="L3" s="132">
        <f t="shared" si="1"/>
        <v>5367524971</v>
      </c>
      <c r="M3" s="132">
        <f t="shared" si="1"/>
        <v>5367524971</v>
      </c>
      <c r="N3" s="132">
        <f t="shared" si="1"/>
        <v>5367524971</v>
      </c>
      <c r="O3" s="132">
        <f t="shared" si="1"/>
        <v>5134821627</v>
      </c>
      <c r="P3" s="132">
        <f>+P4+P22+P38+P41</f>
        <v>1551712327</v>
      </c>
      <c r="Q3" s="146">
        <f>+M3/K3</f>
        <v>0.77573939725285601</v>
      </c>
      <c r="R3" s="146">
        <f>+N3/K3</f>
        <v>0.77573939725285601</v>
      </c>
      <c r="S3" s="132">
        <f>S4+S22+S38+S41</f>
        <v>340629151</v>
      </c>
      <c r="T3" s="132">
        <f>T4+T22+T38+T41</f>
        <v>557866683</v>
      </c>
      <c r="U3" s="132">
        <f>U4+U22+U38+U41</f>
        <v>897918306</v>
      </c>
      <c r="V3" s="132">
        <f>V4+V22+V38+V41</f>
        <v>757244580</v>
      </c>
    </row>
    <row r="4" spans="1:23" x14ac:dyDescent="0.25">
      <c r="A4" s="11" t="s">
        <v>41</v>
      </c>
      <c r="B4" s="12"/>
      <c r="C4" s="12"/>
      <c r="D4" s="12"/>
      <c r="E4" s="13"/>
      <c r="F4" s="133">
        <f>SUM(F5:F21)</f>
        <v>5949510000</v>
      </c>
      <c r="G4" s="133">
        <f t="shared" ref="G4:O4" si="2">SUM(G5:G21)</f>
        <v>0</v>
      </c>
      <c r="H4" s="133">
        <f t="shared" si="2"/>
        <v>0</v>
      </c>
      <c r="I4" s="133">
        <f t="shared" si="2"/>
        <v>0</v>
      </c>
      <c r="J4" s="133">
        <f t="shared" si="2"/>
        <v>0</v>
      </c>
      <c r="K4" s="133">
        <f t="shared" si="2"/>
        <v>5949510000</v>
      </c>
      <c r="L4" s="133">
        <f t="shared" si="2"/>
        <v>4701673507</v>
      </c>
      <c r="M4" s="133">
        <f t="shared" si="2"/>
        <v>4701673507</v>
      </c>
      <c r="N4" s="133">
        <f t="shared" si="2"/>
        <v>4701673507</v>
      </c>
      <c r="O4" s="133">
        <f t="shared" si="2"/>
        <v>4482008974</v>
      </c>
      <c r="P4" s="133">
        <f>SUM(P5:P21)</f>
        <v>1247836493</v>
      </c>
      <c r="Q4" s="147">
        <f>+M4/K4</f>
        <v>0.79026230849263213</v>
      </c>
      <c r="R4" s="147">
        <f>+N4/K4</f>
        <v>0.79026230849263213</v>
      </c>
      <c r="S4" s="133">
        <f>SUM(S5:S21)</f>
        <v>553874459</v>
      </c>
      <c r="T4" s="133">
        <f>SUM(T5:T21)</f>
        <v>617298633</v>
      </c>
      <c r="U4" s="133">
        <f>SUM(U5:U21)</f>
        <v>781070399</v>
      </c>
      <c r="V4" s="133">
        <f>SUM(V5:V21)</f>
        <v>634072766</v>
      </c>
    </row>
    <row r="5" spans="1:23" x14ac:dyDescent="0.25">
      <c r="A5" s="134" t="s">
        <v>43</v>
      </c>
      <c r="B5" s="134" t="s">
        <v>224</v>
      </c>
      <c r="C5" s="134">
        <v>1</v>
      </c>
      <c r="D5" s="134" t="s">
        <v>44</v>
      </c>
      <c r="E5" s="134" t="s">
        <v>225</v>
      </c>
      <c r="F5" s="135">
        <f>gastos!S2</f>
        <v>2800000000</v>
      </c>
      <c r="G5" s="135">
        <f>gastos!T2</f>
        <v>0</v>
      </c>
      <c r="H5" s="135">
        <f>gastos!U2</f>
        <v>0</v>
      </c>
      <c r="I5" s="135">
        <f>gastos!V2</f>
        <v>0</v>
      </c>
      <c r="J5" s="135">
        <f>gastos!W2</f>
        <v>0</v>
      </c>
      <c r="K5" s="135">
        <f>F5+G5-H5+I5-J5</f>
        <v>2800000000</v>
      </c>
      <c r="L5" s="135">
        <f>gastos!Z2</f>
        <v>2582484636</v>
      </c>
      <c r="M5" s="135">
        <f>gastos!AB2</f>
        <v>2582484636</v>
      </c>
      <c r="N5" s="135">
        <f>gastos!Y2</f>
        <v>2582484636</v>
      </c>
      <c r="O5" s="135">
        <f>gastos!AE2</f>
        <v>2582245651</v>
      </c>
      <c r="P5" s="136">
        <f>K5-M5</f>
        <v>217515364</v>
      </c>
      <c r="Q5" s="148">
        <f>IF(M5,M5/K5,0)</f>
        <v>0.92231594142857143</v>
      </c>
      <c r="R5" s="149">
        <f>IF(O5,O5/K5,0)</f>
        <v>0.92223058964285709</v>
      </c>
      <c r="S5" s="135">
        <f>gastos!AG2</f>
        <v>247175172</v>
      </c>
      <c r="T5" s="135">
        <f>gastos!AH2</f>
        <v>247175172</v>
      </c>
      <c r="U5" s="135">
        <f>gastos!AI2</f>
        <v>247175172</v>
      </c>
      <c r="V5" s="135">
        <f>gastos!AJ2</f>
        <v>246936187</v>
      </c>
    </row>
    <row r="6" spans="1:23" x14ac:dyDescent="0.25">
      <c r="A6" s="134" t="s">
        <v>45</v>
      </c>
      <c r="B6" s="134" t="s">
        <v>226</v>
      </c>
      <c r="C6" s="134">
        <v>2</v>
      </c>
      <c r="D6" s="134" t="s">
        <v>46</v>
      </c>
      <c r="E6" s="134" t="s">
        <v>225</v>
      </c>
      <c r="F6" s="135">
        <f>gastos!S3</f>
        <v>35000000</v>
      </c>
      <c r="G6" s="135">
        <f>gastos!T3</f>
        <v>0</v>
      </c>
      <c r="H6" s="135">
        <f>gastos!U3</f>
        <v>0</v>
      </c>
      <c r="I6" s="135">
        <f>gastos!V3</f>
        <v>0</v>
      </c>
      <c r="J6" s="135">
        <f>gastos!W3</f>
        <v>0</v>
      </c>
      <c r="K6" s="135">
        <f t="shared" ref="K6:K21" si="3">F6+G6-H6+I6-J6</f>
        <v>35000000</v>
      </c>
      <c r="L6" s="135">
        <f>gastos!Z3</f>
        <v>5295610</v>
      </c>
      <c r="M6" s="135">
        <f>gastos!AB3</f>
        <v>5295610</v>
      </c>
      <c r="N6" s="135">
        <f>gastos!Y3</f>
        <v>5295610</v>
      </c>
      <c r="O6" s="135">
        <f>gastos!AE3</f>
        <v>5295610</v>
      </c>
      <c r="P6" s="136">
        <f t="shared" ref="P6:P21" si="4">K6-M6</f>
        <v>29704390</v>
      </c>
      <c r="Q6" s="148">
        <f t="shared" ref="Q6:Q21" si="5">IF(M6,M6/K6,0)</f>
        <v>0.15130314285714286</v>
      </c>
      <c r="R6" s="149">
        <f t="shared" ref="R6:R21" si="6">IF(O6,O6/K6,0)</f>
        <v>0.15130314285714286</v>
      </c>
      <c r="S6" s="135">
        <f>gastos!AG3</f>
        <v>1191752</v>
      </c>
      <c r="T6" s="135">
        <f>gastos!AH3</f>
        <v>1191752</v>
      </c>
      <c r="U6" s="135">
        <f>gastos!AI3</f>
        <v>1191752</v>
      </c>
      <c r="V6" s="135">
        <f>gastos!AJ3</f>
        <v>1191752</v>
      </c>
    </row>
    <row r="7" spans="1:23" x14ac:dyDescent="0.25">
      <c r="A7" s="134" t="s">
        <v>47</v>
      </c>
      <c r="B7" s="134" t="s">
        <v>227</v>
      </c>
      <c r="C7" s="134">
        <v>3</v>
      </c>
      <c r="D7" s="134" t="s">
        <v>48</v>
      </c>
      <c r="E7" s="134" t="s">
        <v>225</v>
      </c>
      <c r="F7" s="135">
        <f>gastos!S4</f>
        <v>635000000</v>
      </c>
      <c r="G7" s="135">
        <f>gastos!T4</f>
        <v>0</v>
      </c>
      <c r="H7" s="135">
        <f>gastos!U4</f>
        <v>0</v>
      </c>
      <c r="I7" s="135">
        <f>gastos!V4</f>
        <v>0</v>
      </c>
      <c r="J7" s="135">
        <f>gastos!W4</f>
        <v>0</v>
      </c>
      <c r="K7" s="135">
        <f t="shared" si="3"/>
        <v>635000000</v>
      </c>
      <c r="L7" s="135">
        <f>gastos!Z4</f>
        <v>472632748</v>
      </c>
      <c r="M7" s="135">
        <f>gastos!AB4</f>
        <v>472632748</v>
      </c>
      <c r="N7" s="135">
        <f>gastos!Y4</f>
        <v>472632748</v>
      </c>
      <c r="O7" s="135">
        <f>gastos!AE4</f>
        <v>472104296</v>
      </c>
      <c r="P7" s="136">
        <f t="shared" si="4"/>
        <v>162367252</v>
      </c>
      <c r="Q7" s="148">
        <f t="shared" si="5"/>
        <v>0.74430354015748035</v>
      </c>
      <c r="R7" s="149">
        <f t="shared" si="6"/>
        <v>0.74347133228346451</v>
      </c>
      <c r="S7" s="135">
        <f>gastos!AG4</f>
        <v>33001561</v>
      </c>
      <c r="T7" s="135">
        <f>gastos!AH4</f>
        <v>33001561</v>
      </c>
      <c r="U7" s="135">
        <f>gastos!AI4</f>
        <v>33001561</v>
      </c>
      <c r="V7" s="135">
        <f>gastos!AJ4</f>
        <v>32473109</v>
      </c>
    </row>
    <row r="8" spans="1:23" x14ac:dyDescent="0.25">
      <c r="A8" s="134" t="s">
        <v>49</v>
      </c>
      <c r="B8" s="134" t="s">
        <v>228</v>
      </c>
      <c r="C8" s="134">
        <v>4</v>
      </c>
      <c r="D8" s="134" t="s">
        <v>50</v>
      </c>
      <c r="E8" s="134" t="s">
        <v>225</v>
      </c>
      <c r="F8" s="135">
        <f>gastos!S5</f>
        <v>90000000</v>
      </c>
      <c r="G8" s="135">
        <f>gastos!T5</f>
        <v>0</v>
      </c>
      <c r="H8" s="135">
        <f>gastos!U5</f>
        <v>0</v>
      </c>
      <c r="I8" s="135">
        <f>gastos!V5</f>
        <v>0</v>
      </c>
      <c r="J8" s="135">
        <f>gastos!W5</f>
        <v>0</v>
      </c>
      <c r="K8" s="135">
        <f t="shared" si="3"/>
        <v>90000000</v>
      </c>
      <c r="L8" s="135">
        <f>gastos!Z5</f>
        <v>26903607</v>
      </c>
      <c r="M8" s="135">
        <f>gastos!AB5</f>
        <v>26903607</v>
      </c>
      <c r="N8" s="135">
        <f>gastos!Y5</f>
        <v>26903607</v>
      </c>
      <c r="O8" s="135">
        <f>gastos!AE5</f>
        <v>4870857</v>
      </c>
      <c r="P8" s="136">
        <f t="shared" si="4"/>
        <v>63096393</v>
      </c>
      <c r="Q8" s="148">
        <f t="shared" si="5"/>
        <v>0.29892896666666668</v>
      </c>
      <c r="R8" s="149">
        <f t="shared" si="6"/>
        <v>5.4120633333333334E-2</v>
      </c>
      <c r="S8" s="135">
        <f>gastos!AG5</f>
        <v>22032750</v>
      </c>
      <c r="T8" s="135">
        <f>gastos!AH5</f>
        <v>22032750</v>
      </c>
      <c r="U8" s="135">
        <f>gastos!AI5</f>
        <v>22032750</v>
      </c>
      <c r="V8" s="135">
        <f>gastos!AJ5</f>
        <v>0</v>
      </c>
    </row>
    <row r="9" spans="1:23" x14ac:dyDescent="0.25">
      <c r="A9" s="137" t="s">
        <v>51</v>
      </c>
      <c r="B9" s="134" t="s">
        <v>229</v>
      </c>
      <c r="C9" s="134">
        <v>5</v>
      </c>
      <c r="D9" s="134" t="s">
        <v>52</v>
      </c>
      <c r="E9" s="134" t="s">
        <v>225</v>
      </c>
      <c r="F9" s="136">
        <f>gastos!S6</f>
        <v>450000</v>
      </c>
      <c r="G9" s="136">
        <f>gastos!T6</f>
        <v>0</v>
      </c>
      <c r="H9" s="136">
        <f>gastos!U6</f>
        <v>0</v>
      </c>
      <c r="I9" s="136">
        <f>gastos!V6</f>
        <v>0</v>
      </c>
      <c r="J9" s="136">
        <f>gastos!W6</f>
        <v>0</v>
      </c>
      <c r="K9" s="135">
        <f t="shared" si="3"/>
        <v>450000</v>
      </c>
      <c r="L9" s="136">
        <f>gastos!Z6</f>
        <v>339600</v>
      </c>
      <c r="M9" s="136">
        <f>gastos!AB6</f>
        <v>339600</v>
      </c>
      <c r="N9" s="136">
        <f>gastos!Y6</f>
        <v>339600</v>
      </c>
      <c r="O9" s="136">
        <f>gastos!AE6</f>
        <v>339600</v>
      </c>
      <c r="P9" s="136">
        <f t="shared" si="4"/>
        <v>110400</v>
      </c>
      <c r="Q9" s="148">
        <f t="shared" si="5"/>
        <v>0.75466666666666671</v>
      </c>
      <c r="R9" s="149">
        <f t="shared" si="6"/>
        <v>0.75466666666666671</v>
      </c>
      <c r="S9" s="136">
        <f>gastos!AG6</f>
        <v>28500</v>
      </c>
      <c r="T9" s="136">
        <f>gastos!AH6</f>
        <v>28500</v>
      </c>
      <c r="U9" s="136">
        <f>gastos!AI6</f>
        <v>28500</v>
      </c>
      <c r="V9" s="136">
        <f>gastos!AJ6</f>
        <v>28500</v>
      </c>
    </row>
    <row r="10" spans="1:23" x14ac:dyDescent="0.25">
      <c r="A10" s="138" t="s">
        <v>55</v>
      </c>
      <c r="B10" s="134" t="s">
        <v>230</v>
      </c>
      <c r="C10" s="134">
        <v>6</v>
      </c>
      <c r="D10" s="134" t="s">
        <v>56</v>
      </c>
      <c r="E10" s="134" t="s">
        <v>225</v>
      </c>
      <c r="F10" s="136">
        <f>gastos!S7</f>
        <v>6000000</v>
      </c>
      <c r="G10" s="136">
        <f>gastos!T7</f>
        <v>0</v>
      </c>
      <c r="H10" s="136">
        <f>gastos!U7</f>
        <v>0</v>
      </c>
      <c r="I10" s="136">
        <f>gastos!V7</f>
        <v>0</v>
      </c>
      <c r="J10" s="136">
        <f>gastos!W7</f>
        <v>0</v>
      </c>
      <c r="K10" s="135">
        <f t="shared" si="3"/>
        <v>6000000</v>
      </c>
      <c r="L10" s="136">
        <f>gastos!Z7</f>
        <v>0</v>
      </c>
      <c r="M10" s="136">
        <f>gastos!AB7</f>
        <v>0</v>
      </c>
      <c r="N10" s="136">
        <f>gastos!Y7</f>
        <v>0</v>
      </c>
      <c r="O10" s="136">
        <f>gastos!AE7</f>
        <v>0</v>
      </c>
      <c r="P10" s="136">
        <f t="shared" si="4"/>
        <v>6000000</v>
      </c>
      <c r="Q10" s="148">
        <f t="shared" si="5"/>
        <v>0</v>
      </c>
      <c r="R10" s="149">
        <f t="shared" si="6"/>
        <v>0</v>
      </c>
      <c r="S10" s="136">
        <f>gastos!AG7</f>
        <v>0</v>
      </c>
      <c r="T10" s="136">
        <f>gastos!AH7</f>
        <v>0</v>
      </c>
      <c r="U10" s="136">
        <f>gastos!AI7</f>
        <v>0</v>
      </c>
      <c r="V10" s="136">
        <f>gastos!AJ7</f>
        <v>0</v>
      </c>
    </row>
    <row r="11" spans="1:23" x14ac:dyDescent="0.25">
      <c r="A11" s="134" t="s">
        <v>59</v>
      </c>
      <c r="B11" s="134" t="s">
        <v>231</v>
      </c>
      <c r="C11" s="134">
        <v>7</v>
      </c>
      <c r="D11" s="134" t="s">
        <v>60</v>
      </c>
      <c r="E11" s="134" t="s">
        <v>225</v>
      </c>
      <c r="F11" s="136">
        <f>gastos!S8</f>
        <v>500000000</v>
      </c>
      <c r="G11" s="136">
        <f>gastos!T8</f>
        <v>0</v>
      </c>
      <c r="H11" s="136">
        <f>gastos!U8</f>
        <v>0</v>
      </c>
      <c r="I11" s="136">
        <f>gastos!V8</f>
        <v>0</v>
      </c>
      <c r="J11" s="136">
        <f>gastos!W8</f>
        <v>0</v>
      </c>
      <c r="K11" s="135">
        <f t="shared" si="3"/>
        <v>500000000</v>
      </c>
      <c r="L11" s="136">
        <f>gastos!Z8</f>
        <v>142486777</v>
      </c>
      <c r="M11" s="136">
        <f>gastos!AB8</f>
        <v>142486777</v>
      </c>
      <c r="N11" s="136">
        <f>gastos!Y8</f>
        <v>142486777</v>
      </c>
      <c r="O11" s="136">
        <f>gastos!AE8</f>
        <v>136585580</v>
      </c>
      <c r="P11" s="136">
        <f t="shared" si="4"/>
        <v>357513223</v>
      </c>
      <c r="Q11" s="148">
        <f t="shared" si="5"/>
        <v>0.28497355400000002</v>
      </c>
      <c r="R11" s="149">
        <f t="shared" si="6"/>
        <v>0.27317116000000002</v>
      </c>
      <c r="S11" s="136">
        <f>gastos!AG8</f>
        <v>-7144417</v>
      </c>
      <c r="T11" s="136">
        <f>gastos!AH8</f>
        <v>-7144417</v>
      </c>
      <c r="U11" s="136">
        <f>gastos!AI8</f>
        <v>28256860</v>
      </c>
      <c r="V11" s="136">
        <f>gastos!AJ8</f>
        <v>22355663</v>
      </c>
    </row>
    <row r="12" spans="1:23" x14ac:dyDescent="0.25">
      <c r="A12" s="134" t="s">
        <v>61</v>
      </c>
      <c r="B12" s="134" t="s">
        <v>232</v>
      </c>
      <c r="C12" s="134">
        <v>8</v>
      </c>
      <c r="D12" s="134" t="s">
        <v>62</v>
      </c>
      <c r="E12" s="134" t="s">
        <v>225</v>
      </c>
      <c r="F12" s="136">
        <f>gastos!S9</f>
        <v>500000000</v>
      </c>
      <c r="G12" s="136">
        <f>gastos!T9</f>
        <v>0</v>
      </c>
      <c r="H12" s="136">
        <f>gastos!U9</f>
        <v>0</v>
      </c>
      <c r="I12" s="136">
        <f>gastos!V9</f>
        <v>0</v>
      </c>
      <c r="J12" s="136">
        <f>gastos!W9</f>
        <v>0</v>
      </c>
      <c r="K12" s="135">
        <f t="shared" si="3"/>
        <v>500000000</v>
      </c>
      <c r="L12" s="136">
        <f>gastos!Z9</f>
        <v>324981419</v>
      </c>
      <c r="M12" s="136">
        <f>gastos!AB9</f>
        <v>324981419</v>
      </c>
      <c r="N12" s="136">
        <f>gastos!Y9</f>
        <v>324981419</v>
      </c>
      <c r="O12" s="136">
        <f>gastos!AE9</f>
        <v>324981419</v>
      </c>
      <c r="P12" s="136">
        <f t="shared" si="4"/>
        <v>175018581</v>
      </c>
      <c r="Q12" s="148">
        <f t="shared" si="5"/>
        <v>0.64996283799999999</v>
      </c>
      <c r="R12" s="149">
        <f t="shared" si="6"/>
        <v>0.64996283799999999</v>
      </c>
      <c r="S12" s="136">
        <f>gastos!AG9</f>
        <v>-110242069</v>
      </c>
      <c r="T12" s="136">
        <f>gastos!AH9</f>
        <v>-46817895</v>
      </c>
      <c r="U12" s="136">
        <f>gastos!AI9</f>
        <v>81552594</v>
      </c>
      <c r="V12" s="136">
        <f>gastos!AJ9</f>
        <v>81552594</v>
      </c>
    </row>
    <row r="13" spans="1:23" x14ac:dyDescent="0.25">
      <c r="A13" s="134" t="s">
        <v>65</v>
      </c>
      <c r="B13" s="134" t="s">
        <v>233</v>
      </c>
      <c r="C13" s="134">
        <v>9</v>
      </c>
      <c r="D13" s="134" t="s">
        <v>66</v>
      </c>
      <c r="E13" s="134" t="s">
        <v>225</v>
      </c>
      <c r="F13" s="136">
        <f>gastos!S10</f>
        <v>67000000</v>
      </c>
      <c r="G13" s="136">
        <f>gastos!T10</f>
        <v>0</v>
      </c>
      <c r="H13" s="136">
        <f>gastos!U10</f>
        <v>0</v>
      </c>
      <c r="I13" s="136">
        <f>gastos!V10</f>
        <v>0</v>
      </c>
      <c r="J13" s="136">
        <f>gastos!W10</f>
        <v>0</v>
      </c>
      <c r="K13" s="135">
        <f t="shared" si="3"/>
        <v>67000000</v>
      </c>
      <c r="L13" s="136">
        <f>gastos!Z10</f>
        <v>55198100</v>
      </c>
      <c r="M13" s="136">
        <f>gastos!AB10</f>
        <v>55198100</v>
      </c>
      <c r="N13" s="136">
        <f>gastos!Y10</f>
        <v>55198100</v>
      </c>
      <c r="O13" s="136">
        <f>gastos!AE10</f>
        <v>55198100</v>
      </c>
      <c r="P13" s="136">
        <f t="shared" si="4"/>
        <v>11801900</v>
      </c>
      <c r="Q13" s="148">
        <f t="shared" si="5"/>
        <v>0.82385223880597014</v>
      </c>
      <c r="R13" s="149">
        <f t="shared" si="6"/>
        <v>0.82385223880597014</v>
      </c>
      <c r="S13" s="136">
        <f>gastos!AG10</f>
        <v>4798900</v>
      </c>
      <c r="T13" s="136">
        <f>gastos!AH10</f>
        <v>4798900</v>
      </c>
      <c r="U13" s="136">
        <f>gastos!AI10</f>
        <v>4798900</v>
      </c>
      <c r="V13" s="136">
        <f>gastos!AJ10</f>
        <v>9483000</v>
      </c>
    </row>
    <row r="14" spans="1:23" x14ac:dyDescent="0.25">
      <c r="A14" s="134" t="s">
        <v>67</v>
      </c>
      <c r="B14" s="134" t="s">
        <v>234</v>
      </c>
      <c r="C14" s="134">
        <v>10</v>
      </c>
      <c r="D14" s="134" t="s">
        <v>68</v>
      </c>
      <c r="E14" s="134" t="s">
        <v>225</v>
      </c>
      <c r="F14" s="136">
        <f>gastos!S11</f>
        <v>97060000</v>
      </c>
      <c r="G14" s="136">
        <f>gastos!T11</f>
        <v>0</v>
      </c>
      <c r="H14" s="136">
        <f>gastos!U11</f>
        <v>0</v>
      </c>
      <c r="I14" s="136">
        <f>gastos!V11</f>
        <v>0</v>
      </c>
      <c r="J14" s="136">
        <f>gastos!W11</f>
        <v>0</v>
      </c>
      <c r="K14" s="135">
        <f t="shared" si="3"/>
        <v>97060000</v>
      </c>
      <c r="L14" s="136">
        <f>gastos!Z11</f>
        <v>82774300</v>
      </c>
      <c r="M14" s="136">
        <f>gastos!AB11</f>
        <v>82774300</v>
      </c>
      <c r="N14" s="136">
        <f>gastos!Y11</f>
        <v>82774300</v>
      </c>
      <c r="O14" s="136">
        <f>gastos!AE11</f>
        <v>82774300</v>
      </c>
      <c r="P14" s="136">
        <f t="shared" si="4"/>
        <v>14285700</v>
      </c>
      <c r="Q14" s="148">
        <f t="shared" si="5"/>
        <v>0.85281578405110237</v>
      </c>
      <c r="R14" s="149">
        <f t="shared" si="6"/>
        <v>0.85281578405110237</v>
      </c>
      <c r="S14" s="136">
        <f>gastos!AG11</f>
        <v>7197400</v>
      </c>
      <c r="T14" s="136">
        <f>gastos!AH11</f>
        <v>7197400</v>
      </c>
      <c r="U14" s="136">
        <f>gastos!AI11</f>
        <v>7197400</v>
      </c>
      <c r="V14" s="136">
        <f>gastos!AJ11</f>
        <v>14222200</v>
      </c>
    </row>
    <row r="15" spans="1:23" x14ac:dyDescent="0.25">
      <c r="A15" s="134" t="s">
        <v>69</v>
      </c>
      <c r="B15" s="134" t="s">
        <v>235</v>
      </c>
      <c r="C15" s="134">
        <v>11</v>
      </c>
      <c r="D15" s="134" t="s">
        <v>70</v>
      </c>
      <c r="E15" s="134" t="s">
        <v>225</v>
      </c>
      <c r="F15" s="136">
        <f>gastos!S12</f>
        <v>136000000</v>
      </c>
      <c r="G15" s="136">
        <f>gastos!T12</f>
        <v>0</v>
      </c>
      <c r="H15" s="136">
        <f>gastos!U12</f>
        <v>0</v>
      </c>
      <c r="I15" s="136">
        <f>gastos!V12</f>
        <v>0</v>
      </c>
      <c r="J15" s="136">
        <f>gastos!W12</f>
        <v>0</v>
      </c>
      <c r="K15" s="135">
        <f t="shared" si="3"/>
        <v>136000000</v>
      </c>
      <c r="L15" s="136">
        <f>gastos!Z12</f>
        <v>110359300</v>
      </c>
      <c r="M15" s="136">
        <f>gastos!AB12</f>
        <v>110359300</v>
      </c>
      <c r="N15" s="136">
        <f>gastos!Y12</f>
        <v>110359300</v>
      </c>
      <c r="O15" s="136">
        <f>gastos!AE12</f>
        <v>110359300</v>
      </c>
      <c r="P15" s="136">
        <f t="shared" si="4"/>
        <v>25640700</v>
      </c>
      <c r="Q15" s="148">
        <f t="shared" si="5"/>
        <v>0.81146544117647057</v>
      </c>
      <c r="R15" s="149">
        <f t="shared" si="6"/>
        <v>0.81146544117647057</v>
      </c>
      <c r="S15" s="136">
        <f>gastos!AG12</f>
        <v>9595400</v>
      </c>
      <c r="T15" s="136">
        <f>gastos!AH12</f>
        <v>9595400</v>
      </c>
      <c r="U15" s="136">
        <f>gastos!AI12</f>
        <v>9595400</v>
      </c>
      <c r="V15" s="136">
        <f>gastos!AJ12</f>
        <v>18961200</v>
      </c>
    </row>
    <row r="16" spans="1:23" x14ac:dyDescent="0.25">
      <c r="A16" s="134" t="s">
        <v>71</v>
      </c>
      <c r="B16" s="134" t="s">
        <v>236</v>
      </c>
      <c r="C16" s="134">
        <v>12</v>
      </c>
      <c r="D16" s="134" t="s">
        <v>72</v>
      </c>
      <c r="E16" s="134" t="s">
        <v>225</v>
      </c>
      <c r="F16" s="136">
        <f>gastos!S13</f>
        <v>208000000</v>
      </c>
      <c r="G16" s="136">
        <f>gastos!T13</f>
        <v>0</v>
      </c>
      <c r="H16" s="136">
        <f>gastos!U13</f>
        <v>0</v>
      </c>
      <c r="I16" s="136">
        <f>gastos!V13</f>
        <v>0</v>
      </c>
      <c r="J16" s="136">
        <f>gastos!W13</f>
        <v>0</v>
      </c>
      <c r="K16" s="135">
        <f t="shared" si="3"/>
        <v>208000000</v>
      </c>
      <c r="L16" s="136">
        <f>gastos!Z13</f>
        <v>166098750</v>
      </c>
      <c r="M16" s="136">
        <f>gastos!AB13</f>
        <v>166098750</v>
      </c>
      <c r="N16" s="136">
        <f>gastos!Y13</f>
        <v>166098750</v>
      </c>
      <c r="O16" s="136">
        <f>gastos!AE13</f>
        <v>166098750</v>
      </c>
      <c r="P16" s="136">
        <f t="shared" si="4"/>
        <v>41901250</v>
      </c>
      <c r="Q16" s="148">
        <f t="shared" si="5"/>
        <v>0.7985516826923077</v>
      </c>
      <c r="R16" s="149">
        <f t="shared" si="6"/>
        <v>0.7985516826923077</v>
      </c>
      <c r="S16" s="136">
        <f>gastos!AG13</f>
        <v>13743250</v>
      </c>
      <c r="T16" s="136">
        <f>gastos!AH13</f>
        <v>13743250</v>
      </c>
      <c r="U16" s="136">
        <f>gastos!AI13</f>
        <v>13743250</v>
      </c>
      <c r="V16" s="136">
        <f>gastos!AJ13</f>
        <v>27666050</v>
      </c>
    </row>
    <row r="17" spans="1:22" x14ac:dyDescent="0.25">
      <c r="A17" s="139" t="s">
        <v>73</v>
      </c>
      <c r="B17" s="139" t="s">
        <v>237</v>
      </c>
      <c r="C17" s="139">
        <v>13</v>
      </c>
      <c r="D17" s="139" t="s">
        <v>74</v>
      </c>
      <c r="E17" s="139" t="s">
        <v>225</v>
      </c>
      <c r="F17" s="136">
        <f>gastos!S14</f>
        <v>75000000</v>
      </c>
      <c r="G17" s="136">
        <f>gastos!T14</f>
        <v>0</v>
      </c>
      <c r="H17" s="136">
        <f>gastos!U14</f>
        <v>0</v>
      </c>
      <c r="I17" s="136">
        <f>gastos!V14</f>
        <v>0</v>
      </c>
      <c r="J17" s="136">
        <f>gastos!W14</f>
        <v>0</v>
      </c>
      <c r="K17" s="135">
        <f t="shared" si="3"/>
        <v>75000000</v>
      </c>
      <c r="L17" s="136">
        <f>gastos!Z14</f>
        <v>62104300</v>
      </c>
      <c r="M17" s="136">
        <f>gastos!AB14</f>
        <v>62104300</v>
      </c>
      <c r="N17" s="136">
        <f>gastos!Y14</f>
        <v>62104300</v>
      </c>
      <c r="O17" s="136">
        <f>gastos!AE14</f>
        <v>62104300</v>
      </c>
      <c r="P17" s="136">
        <f t="shared" si="4"/>
        <v>12895700</v>
      </c>
      <c r="Q17" s="148">
        <f t="shared" si="5"/>
        <v>0.82805733333333331</v>
      </c>
      <c r="R17" s="149">
        <f t="shared" si="6"/>
        <v>0.82805733333333331</v>
      </c>
      <c r="S17" s="136">
        <f>gastos!AG14</f>
        <v>5171200</v>
      </c>
      <c r="T17" s="136">
        <f>gastos!AH14</f>
        <v>5171200</v>
      </c>
      <c r="U17" s="136">
        <f>gastos!AI14</f>
        <v>5171200</v>
      </c>
      <c r="V17" s="136">
        <f>gastos!AJ14</f>
        <v>10356300</v>
      </c>
    </row>
    <row r="18" spans="1:22" x14ac:dyDescent="0.25">
      <c r="A18" s="134" t="s">
        <v>75</v>
      </c>
      <c r="B18" s="134" t="s">
        <v>238</v>
      </c>
      <c r="C18" s="134">
        <v>14</v>
      </c>
      <c r="D18" s="134" t="s">
        <v>76</v>
      </c>
      <c r="E18" s="134" t="s">
        <v>225</v>
      </c>
      <c r="F18" s="136">
        <f>gastos!S15</f>
        <v>50000000</v>
      </c>
      <c r="G18" s="136">
        <f>gastos!T15</f>
        <v>0</v>
      </c>
      <c r="H18" s="136">
        <f>gastos!U15</f>
        <v>0</v>
      </c>
      <c r="I18" s="136">
        <f>gastos!V15</f>
        <v>0</v>
      </c>
      <c r="J18" s="136">
        <f>gastos!W15</f>
        <v>0</v>
      </c>
      <c r="K18" s="135">
        <f t="shared" si="3"/>
        <v>50000000</v>
      </c>
      <c r="L18" s="136">
        <f>gastos!Z15</f>
        <v>0</v>
      </c>
      <c r="M18" s="136">
        <f>gastos!AB15</f>
        <v>0</v>
      </c>
      <c r="N18" s="136">
        <f>gastos!Y15</f>
        <v>0</v>
      </c>
      <c r="O18" s="136">
        <f>gastos!AE15</f>
        <v>0</v>
      </c>
      <c r="P18" s="136">
        <f t="shared" si="4"/>
        <v>50000000</v>
      </c>
      <c r="Q18" s="148">
        <f t="shared" si="5"/>
        <v>0</v>
      </c>
      <c r="R18" s="149">
        <f t="shared" si="6"/>
        <v>0</v>
      </c>
      <c r="S18" s="136">
        <f>gastos!AG15</f>
        <v>0</v>
      </c>
      <c r="T18" s="136">
        <f>gastos!AH15</f>
        <v>0</v>
      </c>
      <c r="U18" s="136">
        <f>gastos!AI15</f>
        <v>0</v>
      </c>
      <c r="V18" s="136">
        <f>gastos!AJ15</f>
        <v>0</v>
      </c>
    </row>
    <row r="19" spans="1:22" x14ac:dyDescent="0.25">
      <c r="A19" s="134" t="s">
        <v>77</v>
      </c>
      <c r="B19" s="134" t="s">
        <v>239</v>
      </c>
      <c r="C19" s="134">
        <v>15</v>
      </c>
      <c r="D19" s="134" t="s">
        <v>78</v>
      </c>
      <c r="E19" s="134" t="s">
        <v>225</v>
      </c>
      <c r="F19" s="136">
        <f>gastos!S16</f>
        <v>270000000</v>
      </c>
      <c r="G19" s="136">
        <f>gastos!T16</f>
        <v>0</v>
      </c>
      <c r="H19" s="136">
        <f>gastos!U16</f>
        <v>0</v>
      </c>
      <c r="I19" s="136">
        <f>gastos!V16</f>
        <v>0</v>
      </c>
      <c r="J19" s="136">
        <f>gastos!W16</f>
        <v>0</v>
      </c>
      <c r="K19" s="135">
        <f t="shared" si="3"/>
        <v>270000000</v>
      </c>
      <c r="L19" s="136">
        <f>gastos!Z16</f>
        <v>224378844</v>
      </c>
      <c r="M19" s="136">
        <f>gastos!AB16</f>
        <v>224378844</v>
      </c>
      <c r="N19" s="136">
        <f>gastos!Y16</f>
        <v>224378844</v>
      </c>
      <c r="O19" s="136">
        <f>gastos!AE16</f>
        <v>224378844</v>
      </c>
      <c r="P19" s="136">
        <f t="shared" si="4"/>
        <v>45621156</v>
      </c>
      <c r="Q19" s="148">
        <f t="shared" si="5"/>
        <v>0.83103275555555556</v>
      </c>
      <c r="R19" s="149">
        <f t="shared" si="6"/>
        <v>0.83103275555555556</v>
      </c>
      <c r="S19" s="136">
        <f>gastos!AG16</f>
        <v>19108844</v>
      </c>
      <c r="T19" s="136">
        <f>gastos!AH16</f>
        <v>19108844</v>
      </c>
      <c r="U19" s="136">
        <f>gastos!AI16</f>
        <v>19108844</v>
      </c>
      <c r="V19" s="136">
        <f>gastos!AJ16</f>
        <v>38351444</v>
      </c>
    </row>
    <row r="20" spans="1:22" x14ac:dyDescent="0.25">
      <c r="A20" s="134" t="s">
        <v>79</v>
      </c>
      <c r="B20" s="134" t="s">
        <v>240</v>
      </c>
      <c r="C20" s="134">
        <v>16</v>
      </c>
      <c r="D20" s="134" t="s">
        <v>80</v>
      </c>
      <c r="E20" s="134" t="s">
        <v>225</v>
      </c>
      <c r="F20" s="136">
        <f>gastos!S17</f>
        <v>180000000</v>
      </c>
      <c r="G20" s="136">
        <f>gastos!T17</f>
        <v>0</v>
      </c>
      <c r="H20" s="136">
        <f>gastos!U17</f>
        <v>0</v>
      </c>
      <c r="I20" s="136">
        <f>gastos!V17</f>
        <v>0</v>
      </c>
      <c r="J20" s="136">
        <f>gastos!W17</f>
        <v>0</v>
      </c>
      <c r="K20" s="135">
        <f t="shared" si="3"/>
        <v>180000000</v>
      </c>
      <c r="L20" s="136">
        <f>gastos!Z17</f>
        <v>150658575</v>
      </c>
      <c r="M20" s="136">
        <f>gastos!AB17</f>
        <v>150658575</v>
      </c>
      <c r="N20" s="136">
        <f>gastos!Y17</f>
        <v>150658575</v>
      </c>
      <c r="O20" s="136">
        <f>gastos!AE17</f>
        <v>150658575</v>
      </c>
      <c r="P20" s="136">
        <f t="shared" si="4"/>
        <v>29341425</v>
      </c>
      <c r="Q20" s="148">
        <f t="shared" si="5"/>
        <v>0.8369920833333333</v>
      </c>
      <c r="R20" s="149">
        <f t="shared" si="6"/>
        <v>0.8369920833333333</v>
      </c>
      <c r="S20" s="136">
        <f>gastos!AG17</f>
        <v>13239275</v>
      </c>
      <c r="T20" s="136">
        <f>gastos!AH17</f>
        <v>13239275</v>
      </c>
      <c r="U20" s="136">
        <f>gastos!AI17</f>
        <v>13239275</v>
      </c>
      <c r="V20" s="136">
        <f>gastos!AJ17</f>
        <v>26480975</v>
      </c>
    </row>
    <row r="21" spans="1:22" x14ac:dyDescent="0.25">
      <c r="A21" s="134" t="s">
        <v>81</v>
      </c>
      <c r="B21" s="134" t="s">
        <v>241</v>
      </c>
      <c r="C21" s="134">
        <v>17</v>
      </c>
      <c r="D21" s="134" t="s">
        <v>82</v>
      </c>
      <c r="E21" s="134" t="s">
        <v>225</v>
      </c>
      <c r="F21" s="136">
        <f>gastos!S18</f>
        <v>300000000</v>
      </c>
      <c r="G21" s="136">
        <f>gastos!T18</f>
        <v>0</v>
      </c>
      <c r="H21" s="136">
        <f>gastos!U18</f>
        <v>0</v>
      </c>
      <c r="I21" s="136">
        <f>gastos!V18</f>
        <v>0</v>
      </c>
      <c r="J21" s="136">
        <f>gastos!W18</f>
        <v>0</v>
      </c>
      <c r="K21" s="135">
        <f t="shared" si="3"/>
        <v>300000000</v>
      </c>
      <c r="L21" s="136">
        <f>gastos!Z18</f>
        <v>294976941</v>
      </c>
      <c r="M21" s="136">
        <f>gastos!AB18</f>
        <v>294976941</v>
      </c>
      <c r="N21" s="136">
        <f>gastos!Y18</f>
        <v>294976941</v>
      </c>
      <c r="O21" s="136">
        <f>gastos!AE18</f>
        <v>104013792</v>
      </c>
      <c r="P21" s="136">
        <f t="shared" si="4"/>
        <v>5023059</v>
      </c>
      <c r="Q21" s="148">
        <f t="shared" si="5"/>
        <v>0.98325647000000005</v>
      </c>
      <c r="R21" s="149">
        <f t="shared" si="6"/>
        <v>0.34671264000000002</v>
      </c>
      <c r="S21" s="136">
        <f>gastos!AG18</f>
        <v>294976941</v>
      </c>
      <c r="T21" s="136">
        <f>gastos!AH18</f>
        <v>294976941</v>
      </c>
      <c r="U21" s="136">
        <f>gastos!AI18</f>
        <v>294976941</v>
      </c>
      <c r="V21" s="136">
        <f>gastos!AJ18</f>
        <v>104013792</v>
      </c>
    </row>
    <row r="22" spans="1:22" x14ac:dyDescent="0.25">
      <c r="A22" s="22" t="s">
        <v>84</v>
      </c>
      <c r="B22" s="22"/>
      <c r="C22" s="22"/>
      <c r="D22" s="22"/>
      <c r="E22" s="22"/>
      <c r="F22" s="133">
        <f t="shared" ref="F22:O22" si="7">SUM(F23:F37)</f>
        <v>943727298</v>
      </c>
      <c r="G22" s="133">
        <f t="shared" si="7"/>
        <v>0</v>
      </c>
      <c r="H22" s="133">
        <f t="shared" si="7"/>
        <v>0</v>
      </c>
      <c r="I22" s="133">
        <f t="shared" si="7"/>
        <v>80000000</v>
      </c>
      <c r="J22" s="133">
        <f t="shared" si="7"/>
        <v>84992715</v>
      </c>
      <c r="K22" s="133">
        <f t="shared" si="7"/>
        <v>938734583</v>
      </c>
      <c r="L22" s="133">
        <f t="shared" si="7"/>
        <v>637858749</v>
      </c>
      <c r="M22" s="133">
        <f t="shared" si="7"/>
        <v>637858749</v>
      </c>
      <c r="N22" s="133">
        <f t="shared" si="7"/>
        <v>637858749</v>
      </c>
      <c r="O22" s="133">
        <f t="shared" si="7"/>
        <v>624819938</v>
      </c>
      <c r="P22" s="133">
        <f>SUM(P23:P37)</f>
        <v>300875834</v>
      </c>
      <c r="Q22" s="147">
        <f>+M22/K22</f>
        <v>0.67948785583411275</v>
      </c>
      <c r="R22" s="147">
        <f>+N22/K22</f>
        <v>0.67948785583411275</v>
      </c>
      <c r="S22" s="133">
        <f>SUM(S23:S37)</f>
        <v>-213245308</v>
      </c>
      <c r="T22" s="133">
        <f>SUM(T23:T37)</f>
        <v>-59431950</v>
      </c>
      <c r="U22" s="133">
        <f>SUM(U23:U37)</f>
        <v>116847907</v>
      </c>
      <c r="V22" s="133">
        <f>SUM(V23:V37)</f>
        <v>123171814</v>
      </c>
    </row>
    <row r="23" spans="1:22" x14ac:dyDescent="0.25">
      <c r="A23" s="134" t="s">
        <v>86</v>
      </c>
      <c r="B23" s="134" t="s">
        <v>242</v>
      </c>
      <c r="C23" s="134">
        <v>18</v>
      </c>
      <c r="D23" s="134" t="s">
        <v>87</v>
      </c>
      <c r="E23" s="134" t="s">
        <v>225</v>
      </c>
      <c r="F23" s="136">
        <f>gastos!S19</f>
        <v>25990000</v>
      </c>
      <c r="G23" s="136">
        <f>gastos!T19</f>
        <v>0</v>
      </c>
      <c r="H23" s="136">
        <f>gastos!U19</f>
        <v>0</v>
      </c>
      <c r="I23" s="136">
        <f>gastos!V19</f>
        <v>0</v>
      </c>
      <c r="J23" s="136">
        <f>gastos!W19</f>
        <v>0</v>
      </c>
      <c r="K23" s="135">
        <f t="shared" ref="K23:K42" si="8">F23+G23-H23+I23-J23</f>
        <v>25990000</v>
      </c>
      <c r="L23" s="136">
        <f>gastos!Z19</f>
        <v>20390926</v>
      </c>
      <c r="M23" s="136">
        <f>gastos!AB19</f>
        <v>20390926</v>
      </c>
      <c r="N23" s="136">
        <f>gastos!Y19</f>
        <v>20390926</v>
      </c>
      <c r="O23" s="136">
        <f>gastos!AE19</f>
        <v>20390926</v>
      </c>
      <c r="P23" s="136">
        <f t="shared" ref="P23:P37" si="9">K23-M23</f>
        <v>5599074</v>
      </c>
      <c r="Q23" s="148">
        <f t="shared" ref="Q23:Q37" si="10">IF(M23,M23/K23,0)</f>
        <v>0.78456814159292032</v>
      </c>
      <c r="R23" s="149">
        <f t="shared" ref="R23:R37" si="11">IF(O23,O23/K23,0)</f>
        <v>0.78456814159292032</v>
      </c>
      <c r="S23" s="136">
        <f>gastos!AG19</f>
        <v>-5599074</v>
      </c>
      <c r="T23" s="136">
        <f>gastos!AH19</f>
        <v>-720326</v>
      </c>
      <c r="U23" s="136">
        <f>gastos!AI19</f>
        <v>11623060</v>
      </c>
      <c r="V23" s="136">
        <f>gastos!AJ19</f>
        <v>11919490</v>
      </c>
    </row>
    <row r="24" spans="1:22" x14ac:dyDescent="0.25">
      <c r="A24" s="134" t="s">
        <v>90</v>
      </c>
      <c r="B24" s="134" t="s">
        <v>243</v>
      </c>
      <c r="C24" s="134">
        <v>19</v>
      </c>
      <c r="D24" s="134" t="s">
        <v>91</v>
      </c>
      <c r="E24" s="134" t="s">
        <v>225</v>
      </c>
      <c r="F24" s="136">
        <f>gastos!S20</f>
        <v>41360000</v>
      </c>
      <c r="G24" s="136">
        <f>gastos!T20</f>
        <v>0</v>
      </c>
      <c r="H24" s="136">
        <f>gastos!U20</f>
        <v>0</v>
      </c>
      <c r="I24" s="136">
        <f>gastos!V20</f>
        <v>0</v>
      </c>
      <c r="J24" s="136">
        <f>gastos!W20</f>
        <v>0</v>
      </c>
      <c r="K24" s="135">
        <f t="shared" si="8"/>
        <v>41360000</v>
      </c>
      <c r="L24" s="136">
        <f>gastos!Z20</f>
        <v>9000000</v>
      </c>
      <c r="M24" s="136">
        <f>gastos!AB20</f>
        <v>9000000</v>
      </c>
      <c r="N24" s="136">
        <f>gastos!Y20</f>
        <v>9000000</v>
      </c>
      <c r="O24" s="136">
        <f>gastos!AE20</f>
        <v>9000000</v>
      </c>
      <c r="P24" s="136">
        <f t="shared" si="9"/>
        <v>32360000</v>
      </c>
      <c r="Q24" s="148">
        <f t="shared" si="10"/>
        <v>0.21760154738878143</v>
      </c>
      <c r="R24" s="149">
        <f t="shared" si="11"/>
        <v>0.21760154738878143</v>
      </c>
      <c r="S24" s="136">
        <f>gastos!AG20</f>
        <v>-21000000</v>
      </c>
      <c r="T24" s="136">
        <f>gastos!AH20</f>
        <v>9000000</v>
      </c>
      <c r="U24" s="136">
        <f>gastos!AI20</f>
        <v>9000000</v>
      </c>
      <c r="V24" s="136">
        <f>gastos!AJ20</f>
        <v>9000000</v>
      </c>
    </row>
    <row r="25" spans="1:22" x14ac:dyDescent="0.25">
      <c r="A25" s="134" t="s">
        <v>92</v>
      </c>
      <c r="B25" s="134" t="s">
        <v>244</v>
      </c>
      <c r="C25" s="134">
        <v>20</v>
      </c>
      <c r="D25" s="134" t="s">
        <v>93</v>
      </c>
      <c r="E25" s="134" t="s">
        <v>225</v>
      </c>
      <c r="F25" s="136">
        <f>gastos!S21</f>
        <v>10000000</v>
      </c>
      <c r="G25" s="136">
        <f>gastos!T21</f>
        <v>0</v>
      </c>
      <c r="H25" s="136">
        <f>gastos!U21</f>
        <v>0</v>
      </c>
      <c r="I25" s="136">
        <f>gastos!V21</f>
        <v>0</v>
      </c>
      <c r="J25" s="136">
        <f>gastos!W21</f>
        <v>0</v>
      </c>
      <c r="K25" s="135">
        <f t="shared" si="8"/>
        <v>10000000</v>
      </c>
      <c r="L25" s="136">
        <f>gastos!Z21</f>
        <v>3286020</v>
      </c>
      <c r="M25" s="136">
        <f>gastos!AB21</f>
        <v>3286020</v>
      </c>
      <c r="N25" s="136">
        <f>gastos!Y21</f>
        <v>3286020</v>
      </c>
      <c r="O25" s="136">
        <f>gastos!AE21</f>
        <v>3286020</v>
      </c>
      <c r="P25" s="136">
        <f t="shared" si="9"/>
        <v>6713980</v>
      </c>
      <c r="Q25" s="148">
        <f t="shared" si="10"/>
        <v>0.32860200000000001</v>
      </c>
      <c r="R25" s="149">
        <f t="shared" si="11"/>
        <v>0.32860200000000001</v>
      </c>
      <c r="S25" s="136">
        <f>gastos!AG21</f>
        <v>-411434</v>
      </c>
      <c r="T25" s="136">
        <f>gastos!AH21</f>
        <v>-411434</v>
      </c>
      <c r="U25" s="136">
        <f>gastos!AI21</f>
        <v>0</v>
      </c>
      <c r="V25" s="136">
        <f>gastos!AJ21</f>
        <v>0</v>
      </c>
    </row>
    <row r="26" spans="1:22" x14ac:dyDescent="0.25">
      <c r="A26" s="134" t="s">
        <v>94</v>
      </c>
      <c r="B26" s="134" t="s">
        <v>245</v>
      </c>
      <c r="C26" s="134">
        <v>21</v>
      </c>
      <c r="D26" s="134" t="s">
        <v>95</v>
      </c>
      <c r="E26" s="134" t="s">
        <v>225</v>
      </c>
      <c r="F26" s="136">
        <f>gastos!S22</f>
        <v>2000000</v>
      </c>
      <c r="G26" s="136">
        <f>gastos!T22</f>
        <v>0</v>
      </c>
      <c r="H26" s="136">
        <f>gastos!U22</f>
        <v>0</v>
      </c>
      <c r="I26" s="136">
        <f>gastos!V22</f>
        <v>0</v>
      </c>
      <c r="J26" s="136">
        <f>gastos!W22</f>
        <v>0</v>
      </c>
      <c r="K26" s="135">
        <f t="shared" si="8"/>
        <v>2000000</v>
      </c>
      <c r="L26" s="136">
        <f>gastos!Z22</f>
        <v>0</v>
      </c>
      <c r="M26" s="136">
        <f>gastos!AB22</f>
        <v>0</v>
      </c>
      <c r="N26" s="136">
        <f>gastos!Y22</f>
        <v>0</v>
      </c>
      <c r="O26" s="136">
        <f>gastos!AE22</f>
        <v>0</v>
      </c>
      <c r="P26" s="136">
        <f t="shared" si="9"/>
        <v>2000000</v>
      </c>
      <c r="Q26" s="148">
        <f t="shared" si="10"/>
        <v>0</v>
      </c>
      <c r="R26" s="149">
        <f t="shared" si="11"/>
        <v>0</v>
      </c>
      <c r="S26" s="136">
        <f>gastos!AG22</f>
        <v>0</v>
      </c>
      <c r="T26" s="136">
        <f>gastos!AH22</f>
        <v>0</v>
      </c>
      <c r="U26" s="136">
        <f>gastos!AI22</f>
        <v>0</v>
      </c>
      <c r="V26" s="136">
        <f>gastos!AJ22</f>
        <v>0</v>
      </c>
    </row>
    <row r="27" spans="1:22" x14ac:dyDescent="0.25">
      <c r="A27" s="134" t="s">
        <v>96</v>
      </c>
      <c r="B27" s="134" t="s">
        <v>246</v>
      </c>
      <c r="C27" s="134">
        <v>22</v>
      </c>
      <c r="D27" s="134" t="s">
        <v>97</v>
      </c>
      <c r="E27" s="134" t="s">
        <v>225</v>
      </c>
      <c r="F27" s="136">
        <f>gastos!S23</f>
        <v>120200000</v>
      </c>
      <c r="G27" s="136">
        <f>gastos!T23</f>
        <v>0</v>
      </c>
      <c r="H27" s="136">
        <f>gastos!U23</f>
        <v>0</v>
      </c>
      <c r="I27" s="136">
        <f>gastos!V23</f>
        <v>80000000</v>
      </c>
      <c r="J27" s="136">
        <f>gastos!W23</f>
        <v>0</v>
      </c>
      <c r="K27" s="135">
        <f t="shared" si="8"/>
        <v>200200000</v>
      </c>
      <c r="L27" s="136">
        <f>gastos!Z23</f>
        <v>100844185</v>
      </c>
      <c r="M27" s="136">
        <f>gastos!AB23</f>
        <v>100844185</v>
      </c>
      <c r="N27" s="136">
        <f>gastos!Y23</f>
        <v>100844185</v>
      </c>
      <c r="O27" s="136">
        <f>gastos!AE23</f>
        <v>94615835</v>
      </c>
      <c r="P27" s="136">
        <f t="shared" si="9"/>
        <v>99355815</v>
      </c>
      <c r="Q27" s="148">
        <f t="shared" si="10"/>
        <v>0.50371720779220774</v>
      </c>
      <c r="R27" s="149">
        <f t="shared" si="11"/>
        <v>0.47260656843156845</v>
      </c>
      <c r="S27" s="136">
        <f>gastos!AG23</f>
        <v>-87819547</v>
      </c>
      <c r="T27" s="136">
        <f>gastos!AH23</f>
        <v>-6007057</v>
      </c>
      <c r="U27" s="136">
        <f>gastos!AI23</f>
        <v>18345101</v>
      </c>
      <c r="V27" s="136">
        <f>gastos!AJ23</f>
        <v>16130647</v>
      </c>
    </row>
    <row r="28" spans="1:22" x14ac:dyDescent="0.25">
      <c r="A28" s="134" t="s">
        <v>98</v>
      </c>
      <c r="B28" s="134" t="s">
        <v>247</v>
      </c>
      <c r="C28" s="134">
        <v>23</v>
      </c>
      <c r="D28" s="134" t="s">
        <v>99</v>
      </c>
      <c r="E28" s="134" t="s">
        <v>225</v>
      </c>
      <c r="F28" s="136">
        <f>gastos!S24</f>
        <v>170000000</v>
      </c>
      <c r="G28" s="136">
        <f>gastos!T24</f>
        <v>0</v>
      </c>
      <c r="H28" s="136">
        <f>gastos!U24</f>
        <v>0</v>
      </c>
      <c r="I28" s="136">
        <f>gastos!V24</f>
        <v>0</v>
      </c>
      <c r="J28" s="136">
        <f>gastos!W24</f>
        <v>0</v>
      </c>
      <c r="K28" s="135">
        <f t="shared" si="8"/>
        <v>170000000</v>
      </c>
      <c r="L28" s="136">
        <f>gastos!Z24</f>
        <v>169992766</v>
      </c>
      <c r="M28" s="136">
        <f>gastos!AB24</f>
        <v>169992766</v>
      </c>
      <c r="N28" s="136">
        <f>gastos!Y24</f>
        <v>169992766</v>
      </c>
      <c r="O28" s="136">
        <f>gastos!AE24</f>
        <v>169992766</v>
      </c>
      <c r="P28" s="136">
        <f t="shared" si="9"/>
        <v>7234</v>
      </c>
      <c r="Q28" s="148">
        <f t="shared" si="10"/>
        <v>0.9999574470588235</v>
      </c>
      <c r="R28" s="149">
        <f t="shared" si="11"/>
        <v>0.9999574470588235</v>
      </c>
      <c r="S28" s="136">
        <f>gastos!AG24</f>
        <v>-1</v>
      </c>
      <c r="T28" s="136">
        <f>gastos!AH24</f>
        <v>-1</v>
      </c>
      <c r="U28" s="136">
        <f>gastos!AI24</f>
        <v>0</v>
      </c>
      <c r="V28" s="136">
        <f>gastos!AJ24</f>
        <v>0</v>
      </c>
    </row>
    <row r="29" spans="1:22" x14ac:dyDescent="0.25">
      <c r="A29" s="134" t="s">
        <v>100</v>
      </c>
      <c r="B29" s="134" t="s">
        <v>248</v>
      </c>
      <c r="C29" s="134">
        <v>24</v>
      </c>
      <c r="D29" s="134" t="s">
        <v>101</v>
      </c>
      <c r="E29" s="134" t="s">
        <v>225</v>
      </c>
      <c r="F29" s="136">
        <f>gastos!S25</f>
        <v>125000000</v>
      </c>
      <c r="G29" s="136">
        <f>gastos!T25</f>
        <v>0</v>
      </c>
      <c r="H29" s="136">
        <f>gastos!U25</f>
        <v>0</v>
      </c>
      <c r="I29" s="136">
        <f>gastos!V25</f>
        <v>0</v>
      </c>
      <c r="J29" s="136">
        <f>gastos!W25</f>
        <v>50000000</v>
      </c>
      <c r="K29" s="135">
        <f t="shared" si="8"/>
        <v>75000000</v>
      </c>
      <c r="L29" s="136">
        <f>gastos!Z25</f>
        <v>68307211</v>
      </c>
      <c r="M29" s="136">
        <f>gastos!AB25</f>
        <v>68307211</v>
      </c>
      <c r="N29" s="136">
        <f>gastos!Y25</f>
        <v>68307211</v>
      </c>
      <c r="O29" s="136">
        <f>gastos!AE25</f>
        <v>68307211</v>
      </c>
      <c r="P29" s="136">
        <f t="shared" si="9"/>
        <v>6692789</v>
      </c>
      <c r="Q29" s="148">
        <f t="shared" si="10"/>
        <v>0.91076281333333331</v>
      </c>
      <c r="R29" s="149">
        <f t="shared" si="11"/>
        <v>0.91076281333333331</v>
      </c>
      <c r="S29" s="136">
        <f>gastos!AG25</f>
        <v>0</v>
      </c>
      <c r="T29" s="136">
        <f>gastos!AH25</f>
        <v>0</v>
      </c>
      <c r="U29" s="136">
        <f>gastos!AI25</f>
        <v>0</v>
      </c>
      <c r="V29" s="136">
        <f>gastos!AJ25</f>
        <v>0</v>
      </c>
    </row>
    <row r="30" spans="1:22" x14ac:dyDescent="0.25">
      <c r="A30" s="134" t="s">
        <v>102</v>
      </c>
      <c r="B30" s="134" t="s">
        <v>249</v>
      </c>
      <c r="C30" s="134">
        <v>25</v>
      </c>
      <c r="D30" s="134" t="s">
        <v>103</v>
      </c>
      <c r="E30" s="134" t="s">
        <v>225</v>
      </c>
      <c r="F30" s="136">
        <f>gastos!S26</f>
        <v>103000000</v>
      </c>
      <c r="G30" s="136">
        <f>gastos!T26</f>
        <v>0</v>
      </c>
      <c r="H30" s="136">
        <f>gastos!U26</f>
        <v>0</v>
      </c>
      <c r="I30" s="136">
        <f>gastos!V26</f>
        <v>0</v>
      </c>
      <c r="J30" s="136">
        <f>gastos!W26</f>
        <v>0</v>
      </c>
      <c r="K30" s="135">
        <f t="shared" si="8"/>
        <v>103000000</v>
      </c>
      <c r="L30" s="136">
        <f>gastos!Z26</f>
        <v>88871673</v>
      </c>
      <c r="M30" s="136">
        <f>gastos!AB26</f>
        <v>88871673</v>
      </c>
      <c r="N30" s="136">
        <f>gastos!Y26</f>
        <v>88871673</v>
      </c>
      <c r="O30" s="136">
        <f>gastos!AE26</f>
        <v>88871673</v>
      </c>
      <c r="P30" s="136">
        <f t="shared" si="9"/>
        <v>14128327</v>
      </c>
      <c r="Q30" s="148">
        <f t="shared" si="10"/>
        <v>0.86283177669902911</v>
      </c>
      <c r="R30" s="149">
        <f t="shared" si="11"/>
        <v>0.86283177669902911</v>
      </c>
      <c r="S30" s="136">
        <f>gastos!AG26</f>
        <v>-14128327</v>
      </c>
      <c r="T30" s="136">
        <f>gastos!AH26</f>
        <v>-14128327</v>
      </c>
      <c r="U30" s="136">
        <f>gastos!AI26</f>
        <v>7489152</v>
      </c>
      <c r="V30" s="136">
        <f>gastos!AJ26</f>
        <v>14978304</v>
      </c>
    </row>
    <row r="31" spans="1:22" x14ac:dyDescent="0.25">
      <c r="A31" s="134" t="s">
        <v>104</v>
      </c>
      <c r="B31" s="134" t="s">
        <v>250</v>
      </c>
      <c r="C31" s="134">
        <v>26</v>
      </c>
      <c r="D31" s="134" t="s">
        <v>105</v>
      </c>
      <c r="E31" s="134" t="s">
        <v>225</v>
      </c>
      <c r="F31" s="136">
        <f>gastos!S27</f>
        <v>35000000</v>
      </c>
      <c r="G31" s="136">
        <f>gastos!T27</f>
        <v>0</v>
      </c>
      <c r="H31" s="136">
        <f>gastos!U27</f>
        <v>0</v>
      </c>
      <c r="I31" s="136">
        <f>gastos!V27</f>
        <v>0</v>
      </c>
      <c r="J31" s="136">
        <f>gastos!W27</f>
        <v>0</v>
      </c>
      <c r="K31" s="135">
        <f t="shared" si="8"/>
        <v>35000000</v>
      </c>
      <c r="L31" s="136">
        <f>gastos!Z27</f>
        <v>23935982</v>
      </c>
      <c r="M31" s="136">
        <f>gastos!AB27</f>
        <v>23935982</v>
      </c>
      <c r="N31" s="136">
        <f>gastos!Y27</f>
        <v>23935982</v>
      </c>
      <c r="O31" s="136">
        <f>gastos!AE27</f>
        <v>21919940</v>
      </c>
      <c r="P31" s="136">
        <f t="shared" si="9"/>
        <v>11064018</v>
      </c>
      <c r="Q31" s="148">
        <f t="shared" si="10"/>
        <v>0.68388519999999997</v>
      </c>
      <c r="R31" s="149">
        <f t="shared" si="11"/>
        <v>0.62628399999999995</v>
      </c>
      <c r="S31" s="136">
        <f>gastos!AG27</f>
        <v>-11064018</v>
      </c>
      <c r="T31" s="136">
        <f>gastos!AH27</f>
        <v>-6064018</v>
      </c>
      <c r="U31" s="136">
        <f>gastos!AI27</f>
        <v>2135930</v>
      </c>
      <c r="V31" s="136">
        <f>gastos!AJ27</f>
        <v>2037929</v>
      </c>
    </row>
    <row r="32" spans="1:22" x14ac:dyDescent="0.25">
      <c r="A32" s="134" t="s">
        <v>106</v>
      </c>
      <c r="B32" s="134" t="s">
        <v>251</v>
      </c>
      <c r="C32" s="134">
        <v>27</v>
      </c>
      <c r="D32" s="134" t="s">
        <v>107</v>
      </c>
      <c r="E32" s="134" t="s">
        <v>225</v>
      </c>
      <c r="F32" s="136">
        <f>gastos!S28</f>
        <v>27000000</v>
      </c>
      <c r="G32" s="136">
        <f>gastos!T28</f>
        <v>0</v>
      </c>
      <c r="H32" s="136">
        <f>gastos!U28</f>
        <v>0</v>
      </c>
      <c r="I32" s="136">
        <f>gastos!V28</f>
        <v>0</v>
      </c>
      <c r="J32" s="136">
        <f>gastos!W28</f>
        <v>0</v>
      </c>
      <c r="K32" s="135">
        <f t="shared" si="8"/>
        <v>27000000</v>
      </c>
      <c r="L32" s="136">
        <f>gastos!Z28</f>
        <v>7532961</v>
      </c>
      <c r="M32" s="136">
        <f>gastos!AB28</f>
        <v>7532961</v>
      </c>
      <c r="N32" s="136">
        <f>gastos!Y28</f>
        <v>7532961</v>
      </c>
      <c r="O32" s="136">
        <f>gastos!AE28</f>
        <v>7532961</v>
      </c>
      <c r="P32" s="136">
        <f t="shared" si="9"/>
        <v>19467039</v>
      </c>
      <c r="Q32" s="148">
        <f t="shared" si="10"/>
        <v>0.27899855555555558</v>
      </c>
      <c r="R32" s="149">
        <f t="shared" si="11"/>
        <v>0.27899855555555558</v>
      </c>
      <c r="S32" s="136">
        <f>gastos!AG28</f>
        <v>-19467039</v>
      </c>
      <c r="T32" s="136">
        <f>gastos!AH28</f>
        <v>-19467039</v>
      </c>
      <c r="U32" s="136">
        <f>gastos!AI28</f>
        <v>766399</v>
      </c>
      <c r="V32" s="136">
        <f>gastos!AJ28</f>
        <v>1429031</v>
      </c>
    </row>
    <row r="33" spans="1:22" x14ac:dyDescent="0.25">
      <c r="A33" s="139" t="s">
        <v>108</v>
      </c>
      <c r="B33" s="139" t="s">
        <v>252</v>
      </c>
      <c r="C33" s="139">
        <v>28</v>
      </c>
      <c r="D33" s="139" t="s">
        <v>109</v>
      </c>
      <c r="E33" s="139" t="s">
        <v>225</v>
      </c>
      <c r="F33" s="136">
        <f>gastos!S29</f>
        <v>70000000</v>
      </c>
      <c r="G33" s="136">
        <f>gastos!T29</f>
        <v>0</v>
      </c>
      <c r="H33" s="136">
        <f>gastos!U29</f>
        <v>0</v>
      </c>
      <c r="I33" s="136">
        <f>gastos!V29</f>
        <v>0</v>
      </c>
      <c r="J33" s="136">
        <f>gastos!W29</f>
        <v>30000000</v>
      </c>
      <c r="K33" s="135">
        <f t="shared" si="8"/>
        <v>40000000</v>
      </c>
      <c r="L33" s="136">
        <f>gastos!Z29</f>
        <v>25503703</v>
      </c>
      <c r="M33" s="136">
        <f>gastos!AB29</f>
        <v>25503703</v>
      </c>
      <c r="N33" s="136">
        <f>gastos!Y29</f>
        <v>25503703</v>
      </c>
      <c r="O33" s="136">
        <f>gastos!AE29</f>
        <v>25503703</v>
      </c>
      <c r="P33" s="136">
        <f t="shared" si="9"/>
        <v>14496297</v>
      </c>
      <c r="Q33" s="148">
        <f t="shared" si="10"/>
        <v>0.63759257499999999</v>
      </c>
      <c r="R33" s="149">
        <f t="shared" si="11"/>
        <v>0.63759257499999999</v>
      </c>
      <c r="S33" s="136">
        <f>gastos!AG29</f>
        <v>194275</v>
      </c>
      <c r="T33" s="136">
        <f>gastos!AH29</f>
        <v>1720375</v>
      </c>
      <c r="U33" s="136">
        <f>gastos!AI29</f>
        <v>2023625</v>
      </c>
      <c r="V33" s="136">
        <f>gastos!AJ29</f>
        <v>2023625</v>
      </c>
    </row>
    <row r="34" spans="1:22" x14ac:dyDescent="0.25">
      <c r="A34" s="134" t="s">
        <v>110</v>
      </c>
      <c r="B34" s="134" t="s">
        <v>253</v>
      </c>
      <c r="C34" s="134">
        <v>29</v>
      </c>
      <c r="D34" s="134" t="s">
        <v>111</v>
      </c>
      <c r="E34" s="134" t="s">
        <v>225</v>
      </c>
      <c r="F34" s="136">
        <f>gastos!S30</f>
        <v>80000000</v>
      </c>
      <c r="G34" s="136">
        <f>gastos!T30</f>
        <v>0</v>
      </c>
      <c r="H34" s="136">
        <f>gastos!U30</f>
        <v>0</v>
      </c>
      <c r="I34" s="136">
        <f>gastos!V30</f>
        <v>0</v>
      </c>
      <c r="J34" s="136">
        <f>gastos!W30</f>
        <v>4992715</v>
      </c>
      <c r="K34" s="135">
        <f t="shared" si="8"/>
        <v>75007285</v>
      </c>
      <c r="L34" s="136">
        <f>gastos!Z30</f>
        <v>51680422</v>
      </c>
      <c r="M34" s="136">
        <f>gastos!AB30</f>
        <v>51680422</v>
      </c>
      <c r="N34" s="136">
        <f>gastos!Y30</f>
        <v>51680422</v>
      </c>
      <c r="O34" s="136">
        <f>gastos!AE30</f>
        <v>47206534</v>
      </c>
      <c r="P34" s="136">
        <f t="shared" si="9"/>
        <v>23326863</v>
      </c>
      <c r="Q34" s="148">
        <f t="shared" si="10"/>
        <v>0.68900536794526024</v>
      </c>
      <c r="R34" s="149">
        <f t="shared" si="11"/>
        <v>0.62935932156456531</v>
      </c>
      <c r="S34" s="136">
        <f>gastos!AG30</f>
        <v>-22375980</v>
      </c>
      <c r="T34" s="136">
        <f>gastos!AH30</f>
        <v>-22375980</v>
      </c>
      <c r="U34" s="136">
        <f>gastos!AI30</f>
        <v>17943911</v>
      </c>
      <c r="V34" s="136">
        <f>gastos!AJ30</f>
        <v>17454695</v>
      </c>
    </row>
    <row r="35" spans="1:22" x14ac:dyDescent="0.25">
      <c r="A35" s="139" t="s">
        <v>112</v>
      </c>
      <c r="B35" s="139" t="s">
        <v>254</v>
      </c>
      <c r="C35" s="139">
        <v>30</v>
      </c>
      <c r="D35" s="139" t="s">
        <v>113</v>
      </c>
      <c r="E35" s="139" t="s">
        <v>225</v>
      </c>
      <c r="F35" s="136">
        <f>gastos!S31</f>
        <v>3500000</v>
      </c>
      <c r="G35" s="136">
        <f>gastos!T31</f>
        <v>0</v>
      </c>
      <c r="H35" s="136">
        <f>gastos!U31</f>
        <v>0</v>
      </c>
      <c r="I35" s="136">
        <f>gastos!V31</f>
        <v>0</v>
      </c>
      <c r="J35" s="136">
        <f>gastos!W31</f>
        <v>0</v>
      </c>
      <c r="K35" s="135">
        <f t="shared" si="8"/>
        <v>3500000</v>
      </c>
      <c r="L35" s="136">
        <f>gastos!Z31</f>
        <v>2897909</v>
      </c>
      <c r="M35" s="136">
        <f>gastos!AB31</f>
        <v>2897909</v>
      </c>
      <c r="N35" s="136">
        <f>gastos!Y31</f>
        <v>2897909</v>
      </c>
      <c r="O35" s="136">
        <f>gastos!AE31</f>
        <v>2897909</v>
      </c>
      <c r="P35" s="136">
        <f t="shared" si="9"/>
        <v>602091</v>
      </c>
      <c r="Q35" s="148">
        <f t="shared" si="10"/>
        <v>0.82797399999999999</v>
      </c>
      <c r="R35" s="149">
        <f t="shared" si="11"/>
        <v>0.82797399999999999</v>
      </c>
      <c r="S35" s="136">
        <f>gastos!AG31</f>
        <v>-602091</v>
      </c>
      <c r="T35" s="136">
        <f>gastos!AH31</f>
        <v>-602091</v>
      </c>
      <c r="U35" s="136">
        <f>gastos!AI31</f>
        <v>349841</v>
      </c>
      <c r="V35" s="136">
        <f>gastos!AJ31</f>
        <v>349841</v>
      </c>
    </row>
    <row r="36" spans="1:22" x14ac:dyDescent="0.25">
      <c r="A36" s="134" t="s">
        <v>116</v>
      </c>
      <c r="B36" s="134" t="s">
        <v>255</v>
      </c>
      <c r="C36" s="134">
        <v>31</v>
      </c>
      <c r="D36" s="134" t="s">
        <v>117</v>
      </c>
      <c r="E36" s="134" t="s">
        <v>225</v>
      </c>
      <c r="F36" s="136">
        <f>gastos!S32</f>
        <v>62040000</v>
      </c>
      <c r="G36" s="136">
        <f>gastos!T32</f>
        <v>0</v>
      </c>
      <c r="H36" s="136">
        <f>gastos!U32</f>
        <v>0</v>
      </c>
      <c r="I36" s="136">
        <f>gastos!V32</f>
        <v>0</v>
      </c>
      <c r="J36" s="136">
        <f>gastos!W32</f>
        <v>0</v>
      </c>
      <c r="K36" s="135">
        <f t="shared" si="8"/>
        <v>62040000</v>
      </c>
      <c r="L36" s="136">
        <f>gastos!Z32</f>
        <v>40217745</v>
      </c>
      <c r="M36" s="136">
        <f>gastos!AB32</f>
        <v>40217745</v>
      </c>
      <c r="N36" s="136">
        <f>gastos!Y32</f>
        <v>40217745</v>
      </c>
      <c r="O36" s="136">
        <f>gastos!AE32</f>
        <v>40217745</v>
      </c>
      <c r="P36" s="136">
        <f t="shared" si="9"/>
        <v>21822255</v>
      </c>
      <c r="Q36" s="148">
        <f t="shared" si="10"/>
        <v>0.6482550773694391</v>
      </c>
      <c r="R36" s="149">
        <f t="shared" si="11"/>
        <v>0.6482550773694391</v>
      </c>
      <c r="S36" s="136">
        <f>gastos!AG32</f>
        <v>-14792149</v>
      </c>
      <c r="T36" s="136">
        <f>gastos!AH32</f>
        <v>-7322929</v>
      </c>
      <c r="U36" s="136">
        <f>gastos!AI32</f>
        <v>26909665</v>
      </c>
      <c r="V36" s="136">
        <f>gastos!AJ32</f>
        <v>27408695</v>
      </c>
    </row>
    <row r="37" spans="1:22" x14ac:dyDescent="0.25">
      <c r="A37" s="134" t="s">
        <v>120</v>
      </c>
      <c r="B37" s="134" t="s">
        <v>256</v>
      </c>
      <c r="C37" s="134">
        <v>32</v>
      </c>
      <c r="D37" s="134" t="s">
        <v>121</v>
      </c>
      <c r="E37" s="134" t="s">
        <v>225</v>
      </c>
      <c r="F37" s="136">
        <f>gastos!S33</f>
        <v>68637298</v>
      </c>
      <c r="G37" s="136">
        <f>gastos!T33</f>
        <v>0</v>
      </c>
      <c r="H37" s="136">
        <f>gastos!U33</f>
        <v>0</v>
      </c>
      <c r="I37" s="136">
        <f>gastos!V33</f>
        <v>0</v>
      </c>
      <c r="J37" s="136">
        <f>gastos!W33</f>
        <v>0</v>
      </c>
      <c r="K37" s="135">
        <f t="shared" si="8"/>
        <v>68637298</v>
      </c>
      <c r="L37" s="136">
        <f>gastos!Z33</f>
        <v>25397246</v>
      </c>
      <c r="M37" s="136">
        <f>gastos!AB33</f>
        <v>25397246</v>
      </c>
      <c r="N37" s="136">
        <f>gastos!Y33</f>
        <v>25397246</v>
      </c>
      <c r="O37" s="136">
        <f>gastos!AE33</f>
        <v>25076715</v>
      </c>
      <c r="P37" s="136">
        <f t="shared" si="9"/>
        <v>43240052</v>
      </c>
      <c r="Q37" s="148">
        <f t="shared" si="10"/>
        <v>0.37002106347484714</v>
      </c>
      <c r="R37" s="149">
        <f t="shared" si="11"/>
        <v>0.36535113896820354</v>
      </c>
      <c r="S37" s="136">
        <f>gastos!AG33</f>
        <v>-16179923</v>
      </c>
      <c r="T37" s="136">
        <f>gastos!AH33</f>
        <v>6946877</v>
      </c>
      <c r="U37" s="136">
        <f>gastos!AI33</f>
        <v>20261223</v>
      </c>
      <c r="V37" s="136">
        <f>gastos!AJ33</f>
        <v>20439557</v>
      </c>
    </row>
    <row r="38" spans="1:22" x14ac:dyDescent="0.25">
      <c r="A38" s="22" t="s">
        <v>257</v>
      </c>
      <c r="B38" s="22"/>
      <c r="C38" s="22"/>
      <c r="D38" s="22"/>
      <c r="E38" s="22"/>
      <c r="F38" s="133">
        <f t="shared" ref="F38:O38" si="12">SUM(F39:F40)</f>
        <v>26000000</v>
      </c>
      <c r="G38" s="133">
        <f t="shared" si="12"/>
        <v>0</v>
      </c>
      <c r="H38" s="133">
        <f t="shared" si="12"/>
        <v>0</v>
      </c>
      <c r="I38" s="133">
        <f t="shared" si="12"/>
        <v>4992715</v>
      </c>
      <c r="J38" s="133">
        <f t="shared" si="12"/>
        <v>0</v>
      </c>
      <c r="K38" s="133">
        <f t="shared" si="12"/>
        <v>30992715</v>
      </c>
      <c r="L38" s="133">
        <f t="shared" si="12"/>
        <v>27992715</v>
      </c>
      <c r="M38" s="133">
        <f t="shared" si="12"/>
        <v>27992715</v>
      </c>
      <c r="N38" s="133">
        <f t="shared" si="12"/>
        <v>27992715</v>
      </c>
      <c r="O38" s="133">
        <f t="shared" si="12"/>
        <v>27992715</v>
      </c>
      <c r="P38" s="133">
        <f>SUM(P39:P40)</f>
        <v>3000000</v>
      </c>
      <c r="Q38" s="147">
        <f>+M38/K38</f>
        <v>0.90320305917051802</v>
      </c>
      <c r="R38" s="147">
        <f>+N38/K38</f>
        <v>0.90320305917051802</v>
      </c>
      <c r="S38" s="133">
        <f>SUM(S39:S40)</f>
        <v>0</v>
      </c>
      <c r="T38" s="133">
        <f>SUM(T39:T40)</f>
        <v>0</v>
      </c>
      <c r="U38" s="133">
        <f>SUM(U39:U40)</f>
        <v>0</v>
      </c>
      <c r="V38" s="133">
        <f>SUM(V39:V40)</f>
        <v>0</v>
      </c>
    </row>
    <row r="39" spans="1:22" x14ac:dyDescent="0.25">
      <c r="A39" s="134" t="s">
        <v>124</v>
      </c>
      <c r="B39" s="134" t="s">
        <v>258</v>
      </c>
      <c r="C39" s="134">
        <v>35</v>
      </c>
      <c r="D39" s="134" t="s">
        <v>125</v>
      </c>
      <c r="E39" s="134" t="str">
        <f>LEFT(D39,6)</f>
        <v>201010</v>
      </c>
      <c r="F39" s="136">
        <f>gastos!S34</f>
        <v>3000000</v>
      </c>
      <c r="G39" s="136">
        <f>gastos!T34</f>
        <v>0</v>
      </c>
      <c r="H39" s="136">
        <f>gastos!U34</f>
        <v>0</v>
      </c>
      <c r="I39" s="136">
        <f>gastos!V34</f>
        <v>0</v>
      </c>
      <c r="J39" s="136">
        <f>gastos!W34</f>
        <v>0</v>
      </c>
      <c r="K39" s="135">
        <f t="shared" si="8"/>
        <v>3000000</v>
      </c>
      <c r="L39" s="136">
        <f>gastos!Z34</f>
        <v>0</v>
      </c>
      <c r="M39" s="136">
        <f>gastos!AB34</f>
        <v>0</v>
      </c>
      <c r="N39" s="136">
        <f>gastos!Y34</f>
        <v>0</v>
      </c>
      <c r="O39" s="136">
        <f>gastos!AE34</f>
        <v>0</v>
      </c>
      <c r="P39" s="136">
        <f>K39-M39</f>
        <v>3000000</v>
      </c>
      <c r="Q39" s="148">
        <f>IF(M39,M39/K39,0)</f>
        <v>0</v>
      </c>
      <c r="R39" s="149">
        <f>IF(O39,O39/K39,0)</f>
        <v>0</v>
      </c>
      <c r="S39" s="136">
        <f>gastos!AG34</f>
        <v>0</v>
      </c>
      <c r="T39" s="136">
        <f>gastos!AH34</f>
        <v>0</v>
      </c>
      <c r="U39" s="136">
        <f>gastos!AI34</f>
        <v>0</v>
      </c>
      <c r="V39" s="136">
        <f>gastos!AJ34</f>
        <v>0</v>
      </c>
    </row>
    <row r="40" spans="1:22" x14ac:dyDescent="0.25">
      <c r="A40" s="134" t="s">
        <v>259</v>
      </c>
      <c r="B40" s="134" t="s">
        <v>260</v>
      </c>
      <c r="C40" s="134">
        <v>36</v>
      </c>
      <c r="D40" s="134" t="s">
        <v>127</v>
      </c>
      <c r="E40" s="134" t="str">
        <f>LEFT(D40,6)</f>
        <v>201010</v>
      </c>
      <c r="F40" s="136">
        <f>gastos!S35</f>
        <v>23000000</v>
      </c>
      <c r="G40" s="136">
        <f>gastos!T35</f>
        <v>0</v>
      </c>
      <c r="H40" s="136">
        <f>gastos!U35</f>
        <v>0</v>
      </c>
      <c r="I40" s="136">
        <f>gastos!V35</f>
        <v>4992715</v>
      </c>
      <c r="J40" s="136">
        <f>gastos!W35</f>
        <v>0</v>
      </c>
      <c r="K40" s="135">
        <f t="shared" si="8"/>
        <v>27992715</v>
      </c>
      <c r="L40" s="136">
        <f>gastos!Z35</f>
        <v>27992715</v>
      </c>
      <c r="M40" s="136">
        <f>gastos!AB35</f>
        <v>27992715</v>
      </c>
      <c r="N40" s="136">
        <f>gastos!Y35</f>
        <v>27992715</v>
      </c>
      <c r="O40" s="136">
        <f>gastos!AE35</f>
        <v>27992715</v>
      </c>
      <c r="P40" s="136">
        <f>K40-M40</f>
        <v>0</v>
      </c>
      <c r="Q40" s="148">
        <f>IF(M40,M40/K40,0)</f>
        <v>1</v>
      </c>
      <c r="R40" s="149">
        <f>IF(O40,O40/K40,0)</f>
        <v>1</v>
      </c>
      <c r="S40" s="136">
        <f>gastos!AG35</f>
        <v>0</v>
      </c>
      <c r="T40" s="136">
        <f>gastos!AH35</f>
        <v>0</v>
      </c>
      <c r="U40" s="136">
        <f>gastos!AI35</f>
        <v>0</v>
      </c>
      <c r="V40" s="136">
        <f>gastos!AJ35</f>
        <v>0</v>
      </c>
    </row>
    <row r="41" spans="1:22" x14ac:dyDescent="0.25">
      <c r="A41" s="22" t="s">
        <v>261</v>
      </c>
      <c r="B41" s="22"/>
      <c r="C41" s="22"/>
      <c r="D41" s="22"/>
      <c r="E41" s="22"/>
      <c r="F41" s="133">
        <f t="shared" ref="F41:O41" si="13">SUM(F42)</f>
        <v>0</v>
      </c>
      <c r="G41" s="133">
        <f t="shared" si="13"/>
        <v>0</v>
      </c>
      <c r="H41" s="133">
        <f t="shared" si="13"/>
        <v>0</v>
      </c>
      <c r="I41" s="133">
        <f t="shared" si="13"/>
        <v>0</v>
      </c>
      <c r="J41" s="133">
        <f t="shared" si="13"/>
        <v>0</v>
      </c>
      <c r="K41" s="133">
        <f t="shared" si="13"/>
        <v>0</v>
      </c>
      <c r="L41" s="133">
        <f t="shared" si="13"/>
        <v>0</v>
      </c>
      <c r="M41" s="133">
        <f t="shared" si="13"/>
        <v>0</v>
      </c>
      <c r="N41" s="133">
        <f t="shared" si="13"/>
        <v>0</v>
      </c>
      <c r="O41" s="133">
        <f t="shared" si="13"/>
        <v>0</v>
      </c>
      <c r="P41" s="133">
        <f>SUM(P42:P42)</f>
        <v>0</v>
      </c>
      <c r="Q41" s="147">
        <v>0</v>
      </c>
      <c r="R41" s="147">
        <v>0</v>
      </c>
      <c r="S41" s="133">
        <f>SUM(S42)</f>
        <v>0</v>
      </c>
      <c r="T41" s="133">
        <f>SUM(T42)</f>
        <v>0</v>
      </c>
      <c r="U41" s="133">
        <f>SUM(U42)</f>
        <v>0</v>
      </c>
      <c r="V41" s="133">
        <f>SUM(V42)</f>
        <v>0</v>
      </c>
    </row>
    <row r="42" spans="1:22" x14ac:dyDescent="0.25">
      <c r="A42" s="134" t="s">
        <v>61</v>
      </c>
      <c r="B42" s="134" t="s">
        <v>232</v>
      </c>
      <c r="C42" s="134">
        <v>61</v>
      </c>
      <c r="D42" s="134" t="s">
        <v>199</v>
      </c>
      <c r="E42" s="134" t="str">
        <f>LEFT(D42,6)</f>
        <v>291010</v>
      </c>
      <c r="F42" s="136"/>
      <c r="G42" s="136"/>
      <c r="H42" s="136"/>
      <c r="I42" s="136"/>
      <c r="J42" s="136"/>
      <c r="K42" s="135">
        <f t="shared" si="8"/>
        <v>0</v>
      </c>
      <c r="L42" s="136"/>
      <c r="M42" s="136"/>
      <c r="N42" s="136"/>
      <c r="O42" s="136"/>
      <c r="P42" s="136"/>
      <c r="Q42" s="148"/>
      <c r="R42" s="149"/>
      <c r="S42" s="136"/>
      <c r="T42" s="136"/>
      <c r="U42" s="136"/>
      <c r="V42" s="136"/>
    </row>
    <row r="43" spans="1:22" x14ac:dyDescent="0.25">
      <c r="A43" s="24" t="s">
        <v>262</v>
      </c>
      <c r="B43" s="7"/>
      <c r="C43" s="7"/>
      <c r="D43" s="7"/>
      <c r="E43" s="8"/>
      <c r="F43" s="132">
        <f t="shared" ref="F43:O43" si="14">F44+F70</f>
        <v>6821399236</v>
      </c>
      <c r="G43" s="132">
        <f t="shared" si="14"/>
        <v>11280860031</v>
      </c>
      <c r="H43" s="132">
        <f t="shared" si="14"/>
        <v>656053562</v>
      </c>
      <c r="I43" s="132">
        <f t="shared" si="14"/>
        <v>2970000000</v>
      </c>
      <c r="J43" s="132">
        <f t="shared" si="14"/>
        <v>2970000000</v>
      </c>
      <c r="K43" s="132">
        <f t="shared" si="14"/>
        <v>17446205705</v>
      </c>
      <c r="L43" s="132">
        <f t="shared" si="14"/>
        <v>11550332454</v>
      </c>
      <c r="M43" s="132">
        <f t="shared" si="14"/>
        <v>11550332454</v>
      </c>
      <c r="N43" s="132">
        <f t="shared" si="14"/>
        <v>10730009458</v>
      </c>
      <c r="O43" s="132">
        <f t="shared" si="14"/>
        <v>10268978476</v>
      </c>
      <c r="P43" s="132">
        <f>+P44+P70</f>
        <v>5895873251</v>
      </c>
      <c r="Q43" s="146">
        <f>+M43/K43</f>
        <v>0.66205412508060302</v>
      </c>
      <c r="R43" s="146">
        <f>+N43/K43</f>
        <v>0.61503398729987635</v>
      </c>
      <c r="S43" s="132">
        <f>S44+S70</f>
        <v>131016071</v>
      </c>
      <c r="T43" s="132">
        <f>T44+T70</f>
        <v>885552865</v>
      </c>
      <c r="U43" s="132">
        <f>U44+U70</f>
        <v>2953450414</v>
      </c>
      <c r="V43" s="132">
        <f>V44+V70</f>
        <v>2718124397</v>
      </c>
    </row>
    <row r="44" spans="1:22" x14ac:dyDescent="0.25">
      <c r="A44" s="22" t="s">
        <v>131</v>
      </c>
      <c r="B44" s="22"/>
      <c r="C44" s="22"/>
      <c r="D44" s="22"/>
      <c r="E44" s="22"/>
      <c r="F44" s="133">
        <f>SUM(F45:F69)</f>
        <v>6669172236</v>
      </c>
      <c r="G44" s="133">
        <f t="shared" ref="G44:O44" si="15">SUM(G45:G69)</f>
        <v>11045516995</v>
      </c>
      <c r="H44" s="133">
        <f t="shared" si="15"/>
        <v>656053562</v>
      </c>
      <c r="I44" s="133">
        <f t="shared" si="15"/>
        <v>2970000000</v>
      </c>
      <c r="J44" s="133">
        <f t="shared" si="15"/>
        <v>2970000000</v>
      </c>
      <c r="K44" s="133">
        <f t="shared" si="15"/>
        <v>17058635669</v>
      </c>
      <c r="L44" s="133">
        <f t="shared" si="15"/>
        <v>11199448866</v>
      </c>
      <c r="M44" s="133">
        <f t="shared" si="15"/>
        <v>11199448866</v>
      </c>
      <c r="N44" s="133">
        <f t="shared" si="15"/>
        <v>10379125870</v>
      </c>
      <c r="O44" s="133">
        <f t="shared" si="15"/>
        <v>9944062888</v>
      </c>
      <c r="P44" s="133">
        <f t="shared" ref="P44:V44" si="16">SUM(P45:P69)</f>
        <v>5859186803</v>
      </c>
      <c r="Q44" s="162">
        <f>+M44/K44</f>
        <v>0.65652664628697865</v>
      </c>
      <c r="R44" s="162">
        <f>+N44/K44</f>
        <v>0.6084382169473016</v>
      </c>
      <c r="S44" s="133">
        <f t="shared" si="16"/>
        <v>131024153</v>
      </c>
      <c r="T44" s="133">
        <f t="shared" si="16"/>
        <v>842567565</v>
      </c>
      <c r="U44" s="133">
        <f t="shared" si="16"/>
        <v>2716372129</v>
      </c>
      <c r="V44" s="133">
        <f t="shared" si="16"/>
        <v>2507014112</v>
      </c>
    </row>
    <row r="45" spans="1:22" s="141" customFormat="1" x14ac:dyDescent="0.25">
      <c r="A45" s="140" t="str">
        <f>gastos!M36</f>
        <v>Desarrollo de convocatorias públicas para la creación, la innovación y el fortalecimiento cultural</v>
      </c>
      <c r="B45" s="140" t="str">
        <f>RIGHT(D45,7)</f>
        <v>0600000</v>
      </c>
      <c r="C45" s="140">
        <v>35</v>
      </c>
      <c r="D45" s="140" t="str">
        <f>gastos!Q36</f>
        <v>201010A05100600000</v>
      </c>
      <c r="E45" s="140" t="str">
        <f>LEFT(D45,6)</f>
        <v>201010</v>
      </c>
      <c r="F45" s="135">
        <f>gastos!S36</f>
        <v>600000000</v>
      </c>
      <c r="G45" s="135">
        <f>gastos!T36</f>
        <v>0</v>
      </c>
      <c r="H45" s="135">
        <f>gastos!U36</f>
        <v>0</v>
      </c>
      <c r="I45" s="135">
        <f>gastos!V36</f>
        <v>0</v>
      </c>
      <c r="J45" s="135">
        <f>gastos!W36</f>
        <v>0</v>
      </c>
      <c r="K45" s="135">
        <f t="shared" ref="K45:K69" si="17">F45+G45-H45+I45-J45</f>
        <v>600000000</v>
      </c>
      <c r="L45" s="135">
        <f>gastos!Z36</f>
        <v>412711100</v>
      </c>
      <c r="M45" s="135">
        <f>gastos!AB36</f>
        <v>412711100</v>
      </c>
      <c r="N45" s="135">
        <f>gastos!Y36</f>
        <v>412711100</v>
      </c>
      <c r="O45" s="135">
        <f>gastos!AE36</f>
        <v>412711100</v>
      </c>
      <c r="P45" s="135">
        <f t="shared" ref="P45:P66" si="18">K45-M45</f>
        <v>187288900</v>
      </c>
      <c r="Q45" s="149">
        <f t="shared" ref="Q45:Q69" si="19">IF(M45,M45/K45,0)</f>
        <v>0.68785183333333333</v>
      </c>
      <c r="R45" s="149">
        <f t="shared" ref="R45:R69" si="20">IF(O45,O45/K45,0)</f>
        <v>0.68785183333333333</v>
      </c>
      <c r="S45" s="135">
        <f>gastos!AG36</f>
        <v>-38842200</v>
      </c>
      <c r="T45" s="135">
        <f>gastos!AH36</f>
        <v>-38842200</v>
      </c>
      <c r="U45" s="135">
        <f>gastos!AI36</f>
        <v>123407885</v>
      </c>
      <c r="V45" s="135">
        <f>gastos!AJ36</f>
        <v>123407885</v>
      </c>
    </row>
    <row r="46" spans="1:22" s="141" customFormat="1" x14ac:dyDescent="0.25">
      <c r="A46" s="140" t="str">
        <f>gastos!M37</f>
        <v>Implementación de agenda institucional local y regional para el posconflicto en Antioquia</v>
      </c>
      <c r="B46" s="140" t="str">
        <f t="shared" ref="B46:B66" si="21">RIGHT(D46,7)</f>
        <v>0600100</v>
      </c>
      <c r="C46" s="140">
        <v>36</v>
      </c>
      <c r="D46" s="140" t="str">
        <f>gastos!Q37</f>
        <v>201010A05110600100</v>
      </c>
      <c r="E46" s="140" t="str">
        <f t="shared" ref="E46:E69" si="22">LEFT(D46,6)</f>
        <v>201010</v>
      </c>
      <c r="F46" s="135">
        <f>gastos!S37</f>
        <v>150000000</v>
      </c>
      <c r="G46" s="135">
        <f>gastos!T37</f>
        <v>50000000</v>
      </c>
      <c r="H46" s="135">
        <f>gastos!U37</f>
        <v>0</v>
      </c>
      <c r="I46" s="135">
        <f>gastos!V37</f>
        <v>0</v>
      </c>
      <c r="J46" s="135">
        <f>gastos!W37</f>
        <v>200000000</v>
      </c>
      <c r="K46" s="135">
        <f t="shared" si="17"/>
        <v>0</v>
      </c>
      <c r="L46" s="135">
        <f>gastos!Z37</f>
        <v>0</v>
      </c>
      <c r="M46" s="135">
        <f>gastos!AB37</f>
        <v>0</v>
      </c>
      <c r="N46" s="135">
        <f>gastos!Y37</f>
        <v>0</v>
      </c>
      <c r="O46" s="135">
        <f>gastos!AE37</f>
        <v>0</v>
      </c>
      <c r="P46" s="135">
        <f t="shared" si="18"/>
        <v>0</v>
      </c>
      <c r="Q46" s="149">
        <f t="shared" si="19"/>
        <v>0</v>
      </c>
      <c r="R46" s="149">
        <f t="shared" si="20"/>
        <v>0</v>
      </c>
      <c r="S46" s="135">
        <f>gastos!AG37</f>
        <v>0</v>
      </c>
      <c r="T46" s="135">
        <f>gastos!AH37</f>
        <v>0</v>
      </c>
      <c r="U46" s="135">
        <f>gastos!AI37</f>
        <v>0</v>
      </c>
      <c r="V46" s="135">
        <f>gastos!AJ37</f>
        <v>0</v>
      </c>
    </row>
    <row r="47" spans="1:22" s="141" customFormat="1" x14ac:dyDescent="0.25">
      <c r="A47" s="140" t="str">
        <f>gastos!M38</f>
        <v>Implementación plan de lectura, escritura y biblioteca en Antioquia</v>
      </c>
      <c r="B47" s="140" t="str">
        <f t="shared" si="21"/>
        <v>0600180</v>
      </c>
      <c r="C47" s="140">
        <v>37</v>
      </c>
      <c r="D47" s="140" t="str">
        <f>gastos!Q38</f>
        <v>201010A05120600180</v>
      </c>
      <c r="E47" s="140" t="str">
        <f t="shared" si="22"/>
        <v>201010</v>
      </c>
      <c r="F47" s="135">
        <f>gastos!S38</f>
        <v>400000000</v>
      </c>
      <c r="G47" s="135">
        <f>gastos!T38</f>
        <v>0</v>
      </c>
      <c r="H47" s="135">
        <f>gastos!U38</f>
        <v>0</v>
      </c>
      <c r="I47" s="135">
        <f>gastos!V38</f>
        <v>0</v>
      </c>
      <c r="J47" s="135">
        <f>gastos!W38</f>
        <v>400000000</v>
      </c>
      <c r="K47" s="135">
        <f t="shared" si="17"/>
        <v>0</v>
      </c>
      <c r="L47" s="135">
        <f>gastos!Z38</f>
        <v>0</v>
      </c>
      <c r="M47" s="135">
        <f>gastos!AB38</f>
        <v>0</v>
      </c>
      <c r="N47" s="135">
        <f>gastos!Y38</f>
        <v>0</v>
      </c>
      <c r="O47" s="135">
        <f>gastos!AE38</f>
        <v>0</v>
      </c>
      <c r="P47" s="135">
        <f t="shared" si="18"/>
        <v>0</v>
      </c>
      <c r="Q47" s="149">
        <f t="shared" si="19"/>
        <v>0</v>
      </c>
      <c r="R47" s="149">
        <f t="shared" si="20"/>
        <v>0</v>
      </c>
      <c r="S47" s="135">
        <f>gastos!AG38</f>
        <v>0</v>
      </c>
      <c r="T47" s="135">
        <f>gastos!AH38</f>
        <v>0</v>
      </c>
      <c r="U47" s="135">
        <f>gastos!AI38</f>
        <v>0</v>
      </c>
      <c r="V47" s="135">
        <f>gastos!AJ38</f>
        <v>0</v>
      </c>
    </row>
    <row r="48" spans="1:22" s="141" customFormat="1" x14ac:dyDescent="0.25">
      <c r="A48" s="140" t="str">
        <f>gastos!M39</f>
        <v>Fortalecimiento circulación artística y cultural para la paz en Antioquia</v>
      </c>
      <c r="B48" s="140" t="str">
        <f t="shared" si="21"/>
        <v>0600270</v>
      </c>
      <c r="C48" s="140">
        <v>38</v>
      </c>
      <c r="D48" s="140" t="str">
        <f>gastos!Q39</f>
        <v>201010A05130600270</v>
      </c>
      <c r="E48" s="140" t="str">
        <f t="shared" si="22"/>
        <v>201010</v>
      </c>
      <c r="F48" s="135">
        <f>gastos!S39</f>
        <v>350000000</v>
      </c>
      <c r="G48" s="135">
        <f>gastos!T39</f>
        <v>0</v>
      </c>
      <c r="H48" s="135">
        <f>gastos!U39</f>
        <v>0</v>
      </c>
      <c r="I48" s="135">
        <f>gastos!V39</f>
        <v>0</v>
      </c>
      <c r="J48" s="135">
        <f>gastos!W39</f>
        <v>50000000</v>
      </c>
      <c r="K48" s="135">
        <f t="shared" si="17"/>
        <v>300000000</v>
      </c>
      <c r="L48" s="135">
        <f>gastos!Z39</f>
        <v>300000000</v>
      </c>
      <c r="M48" s="135">
        <f>gastos!AB39</f>
        <v>300000000</v>
      </c>
      <c r="N48" s="135">
        <f>gastos!Y39</f>
        <v>300000000</v>
      </c>
      <c r="O48" s="135">
        <f>gastos!AE39</f>
        <v>134668658</v>
      </c>
      <c r="P48" s="135">
        <f t="shared" si="18"/>
        <v>0</v>
      </c>
      <c r="Q48" s="149">
        <f t="shared" si="19"/>
        <v>1</v>
      </c>
      <c r="R48" s="149">
        <f t="shared" si="20"/>
        <v>0.44889552666666666</v>
      </c>
      <c r="S48" s="135">
        <f>gastos!AG39</f>
        <v>200000000</v>
      </c>
      <c r="T48" s="135">
        <f>gastos!AH39</f>
        <v>200000000</v>
      </c>
      <c r="U48" s="135">
        <f>gastos!AI39</f>
        <v>225331342</v>
      </c>
      <c r="V48" s="135">
        <f>gastos!AJ39</f>
        <v>60000000</v>
      </c>
    </row>
    <row r="49" spans="1:22" s="141" customFormat="1" x14ac:dyDescent="0.25">
      <c r="A49" s="140" t="str">
        <f>gastos!M40</f>
        <v>Formación artística y cultural para la Equidad y la Movilidad Social en Antioquia</v>
      </c>
      <c r="B49" s="140" t="str">
        <f t="shared" si="21"/>
        <v>0600340</v>
      </c>
      <c r="C49" s="140">
        <v>39</v>
      </c>
      <c r="D49" s="140" t="str">
        <f>gastos!Q40</f>
        <v>201010A05130600340</v>
      </c>
      <c r="E49" s="140" t="str">
        <f t="shared" si="22"/>
        <v>201010</v>
      </c>
      <c r="F49" s="135">
        <f>gastos!S40</f>
        <v>800000000</v>
      </c>
      <c r="G49" s="135">
        <f>gastos!T40</f>
        <v>0</v>
      </c>
      <c r="H49" s="135">
        <f>gastos!U40</f>
        <v>0</v>
      </c>
      <c r="I49" s="135">
        <f>gastos!V40</f>
        <v>405225827</v>
      </c>
      <c r="J49" s="135">
        <f>gastos!W40</f>
        <v>0</v>
      </c>
      <c r="K49" s="135">
        <f t="shared" si="17"/>
        <v>1205225827</v>
      </c>
      <c r="L49" s="135">
        <f>gastos!Z40</f>
        <v>1081064280</v>
      </c>
      <c r="M49" s="135">
        <f>gastos!AB40</f>
        <v>1081064280</v>
      </c>
      <c r="N49" s="135">
        <f>gastos!Y40</f>
        <v>1081064280</v>
      </c>
      <c r="O49" s="135">
        <f>gastos!AE40</f>
        <v>1070931744</v>
      </c>
      <c r="P49" s="135">
        <f t="shared" si="18"/>
        <v>124161547</v>
      </c>
      <c r="Q49" s="149">
        <f t="shared" si="19"/>
        <v>0.89698067846002105</v>
      </c>
      <c r="R49" s="149">
        <f t="shared" si="20"/>
        <v>0.88857351046460775</v>
      </c>
      <c r="S49" s="135">
        <f>gastos!AG40</f>
        <v>366064280</v>
      </c>
      <c r="T49" s="135">
        <f>gastos!AH40</f>
        <v>366064280</v>
      </c>
      <c r="U49" s="135">
        <f>gastos!AI40</f>
        <v>580196817</v>
      </c>
      <c r="V49" s="135">
        <f>gastos!AJ40</f>
        <v>620064281</v>
      </c>
    </row>
    <row r="50" spans="1:22" s="141" customFormat="1" x14ac:dyDescent="0.25">
      <c r="A50" s="140" t="str">
        <f>gastos!M41</f>
        <v>Implementación procesos de gestión y planificación cultural para el fortalecimiento del Sistema Departamental de Cultura en Antioquia</v>
      </c>
      <c r="B50" s="140" t="str">
        <f t="shared" si="21"/>
        <v>0600420</v>
      </c>
      <c r="C50" s="140">
        <v>40</v>
      </c>
      <c r="D50" s="140" t="str">
        <f>gastos!Q41</f>
        <v>201010A05140600420</v>
      </c>
      <c r="E50" s="140" t="str">
        <f t="shared" si="22"/>
        <v>201010</v>
      </c>
      <c r="F50" s="135">
        <f>gastos!S41</f>
        <v>350000000</v>
      </c>
      <c r="G50" s="135">
        <f>gastos!T41</f>
        <v>503700626</v>
      </c>
      <c r="H50" s="135">
        <f>gastos!U41</f>
        <v>0</v>
      </c>
      <c r="I50" s="135">
        <f>gastos!V41</f>
        <v>0</v>
      </c>
      <c r="J50" s="135">
        <f>gastos!W41</f>
        <v>505000000</v>
      </c>
      <c r="K50" s="135">
        <f t="shared" si="17"/>
        <v>348700626</v>
      </c>
      <c r="L50" s="135">
        <f>gastos!Z41</f>
        <v>245665277</v>
      </c>
      <c r="M50" s="135">
        <f>gastos!AB41</f>
        <v>245665277</v>
      </c>
      <c r="N50" s="135">
        <f>gastos!Y41</f>
        <v>245665277</v>
      </c>
      <c r="O50" s="135">
        <f>gastos!AE41</f>
        <v>234266173</v>
      </c>
      <c r="P50" s="135">
        <f t="shared" si="18"/>
        <v>103035349</v>
      </c>
      <c r="Q50" s="149">
        <f t="shared" si="19"/>
        <v>0.70451630620244432</v>
      </c>
      <c r="R50" s="149">
        <f t="shared" si="20"/>
        <v>0.67182607524197557</v>
      </c>
      <c r="S50" s="135">
        <f>gastos!AG41</f>
        <v>-10400856</v>
      </c>
      <c r="T50" s="135">
        <f>gastos!AH41</f>
        <v>-9109969</v>
      </c>
      <c r="U50" s="135">
        <f>gastos!AI41</f>
        <v>57979708</v>
      </c>
      <c r="V50" s="135">
        <f>gastos!AJ41</f>
        <v>55063574</v>
      </c>
    </row>
    <row r="51" spans="1:22" s="141" customFormat="1" x14ac:dyDescent="0.25">
      <c r="A51" s="140" t="str">
        <f>gastos!M42</f>
        <v>Diagnóstico, gestión y Salvaguardia del Patrimonio Cultural en Antioquia</v>
      </c>
      <c r="B51" s="140" t="str">
        <f t="shared" si="21"/>
        <v>0600410</v>
      </c>
      <c r="C51" s="140">
        <v>41</v>
      </c>
      <c r="D51" s="140" t="str">
        <f>gastos!Q42</f>
        <v>201010A05150600410</v>
      </c>
      <c r="E51" s="140" t="str">
        <f t="shared" si="22"/>
        <v>201010</v>
      </c>
      <c r="F51" s="135">
        <f>gastos!S42</f>
        <v>400000000</v>
      </c>
      <c r="G51" s="135">
        <f>gastos!T42</f>
        <v>422785810</v>
      </c>
      <c r="H51" s="135">
        <f>gastos!U42</f>
        <v>0</v>
      </c>
      <c r="I51" s="135">
        <f>gastos!V42</f>
        <v>0</v>
      </c>
      <c r="J51" s="135">
        <f>gastos!W42</f>
        <v>320225827</v>
      </c>
      <c r="K51" s="135">
        <f t="shared" si="17"/>
        <v>502559983</v>
      </c>
      <c r="L51" s="135">
        <f>gastos!Z42</f>
        <v>292559983</v>
      </c>
      <c r="M51" s="135">
        <f>gastos!AB42</f>
        <v>292559983</v>
      </c>
      <c r="N51" s="135">
        <f>gastos!Y42</f>
        <v>292559983</v>
      </c>
      <c r="O51" s="135">
        <f>gastos!AE42</f>
        <v>212559983</v>
      </c>
      <c r="P51" s="135">
        <f t="shared" si="18"/>
        <v>210000000</v>
      </c>
      <c r="Q51" s="149">
        <f t="shared" si="19"/>
        <v>0.58213943190140549</v>
      </c>
      <c r="R51" s="149">
        <f t="shared" si="20"/>
        <v>0.42295445357813138</v>
      </c>
      <c r="S51" s="135">
        <f>gastos!AG42</f>
        <v>0</v>
      </c>
      <c r="T51" s="135">
        <f>gastos!AH42</f>
        <v>0</v>
      </c>
      <c r="U51" s="135">
        <f>gastos!AI42</f>
        <v>133079998</v>
      </c>
      <c r="V51" s="135">
        <f>gastos!AJ42</f>
        <v>106239993</v>
      </c>
    </row>
    <row r="52" spans="1:22" s="141" customFormat="1" x14ac:dyDescent="0.25">
      <c r="A52" s="140" t="str">
        <f>gastos!M43</f>
        <v>Mantenimiento, adecuación y dotación de equipamientos culturales en Antioquia</v>
      </c>
      <c r="B52" s="140" t="str">
        <f t="shared" si="21"/>
        <v>0600430</v>
      </c>
      <c r="C52" s="140">
        <v>42</v>
      </c>
      <c r="D52" s="140" t="str">
        <f>gastos!Q43</f>
        <v>201010A05160600430</v>
      </c>
      <c r="E52" s="140" t="str">
        <f t="shared" si="22"/>
        <v>201010</v>
      </c>
      <c r="F52" s="135">
        <f>gastos!S43</f>
        <v>50000000</v>
      </c>
      <c r="G52" s="135">
        <f>gastos!T43</f>
        <v>385864647</v>
      </c>
      <c r="H52" s="135">
        <f>gastos!U43</f>
        <v>0</v>
      </c>
      <c r="I52" s="135">
        <f>gastos!V43</f>
        <v>1070000000</v>
      </c>
      <c r="J52" s="135">
        <f>gastos!W43</f>
        <v>0</v>
      </c>
      <c r="K52" s="135">
        <f t="shared" si="17"/>
        <v>1505864647</v>
      </c>
      <c r="L52" s="135">
        <f>gastos!Z43</f>
        <v>495802470</v>
      </c>
      <c r="M52" s="135">
        <f>gastos!AB43</f>
        <v>495802470</v>
      </c>
      <c r="N52" s="135">
        <f>gastos!Y43</f>
        <v>110000000</v>
      </c>
      <c r="O52" s="135">
        <f>gastos!AE43</f>
        <v>85000000</v>
      </c>
      <c r="P52" s="135">
        <f t="shared" si="18"/>
        <v>1010062177</v>
      </c>
      <c r="Q52" s="149">
        <f t="shared" si="19"/>
        <v>0.32924769897994688</v>
      </c>
      <c r="R52" s="149">
        <f t="shared" si="20"/>
        <v>5.6445976183409262E-2</v>
      </c>
      <c r="S52" s="135">
        <f>gastos!AG43</f>
        <v>-62177</v>
      </c>
      <c r="T52" s="135">
        <f>gastos!AH43</f>
        <v>0</v>
      </c>
      <c r="U52" s="135">
        <f>gastos!AI43</f>
        <v>70000000</v>
      </c>
      <c r="V52" s="135">
        <f>gastos!AJ43</f>
        <v>45000000</v>
      </c>
    </row>
    <row r="53" spans="1:22" s="141" customFormat="1" x14ac:dyDescent="0.25">
      <c r="A53" s="140" t="str">
        <f>gastos!M46</f>
        <v>Desarrollo de convocatorias públicas para la creación, la innovación y el fortalecimiento cultural</v>
      </c>
      <c r="B53" s="140" t="str">
        <f t="shared" si="21"/>
        <v>0600000</v>
      </c>
      <c r="C53" s="140">
        <v>45</v>
      </c>
      <c r="D53" s="140" t="str">
        <f>gastos!Q46</f>
        <v>201011A05100600000</v>
      </c>
      <c r="E53" s="140" t="str">
        <f t="shared" si="22"/>
        <v>201011</v>
      </c>
      <c r="F53" s="135">
        <f>gastos!S46</f>
        <v>0</v>
      </c>
      <c r="G53" s="135">
        <f>gastos!T46</f>
        <v>0</v>
      </c>
      <c r="H53" s="135">
        <f>gastos!U46</f>
        <v>0</v>
      </c>
      <c r="I53" s="135">
        <f>gastos!V46</f>
        <v>0</v>
      </c>
      <c r="J53" s="135">
        <f>gastos!W46</f>
        <v>0</v>
      </c>
      <c r="K53" s="135">
        <f t="shared" si="17"/>
        <v>0</v>
      </c>
      <c r="L53" s="135">
        <f>gastos!Z46</f>
        <v>0</v>
      </c>
      <c r="M53" s="135">
        <f>gastos!AB46</f>
        <v>0</v>
      </c>
      <c r="N53" s="135">
        <f>gastos!Y46</f>
        <v>0</v>
      </c>
      <c r="O53" s="135">
        <f>gastos!AE46</f>
        <v>0</v>
      </c>
      <c r="P53" s="135">
        <f t="shared" si="18"/>
        <v>0</v>
      </c>
      <c r="Q53" s="149">
        <f t="shared" si="19"/>
        <v>0</v>
      </c>
      <c r="R53" s="149">
        <f t="shared" si="20"/>
        <v>0</v>
      </c>
      <c r="S53" s="135">
        <f>gastos!AG46</f>
        <v>0</v>
      </c>
      <c r="T53" s="135">
        <f>gastos!AH46</f>
        <v>0</v>
      </c>
      <c r="U53" s="135">
        <f>gastos!AI46</f>
        <v>0</v>
      </c>
      <c r="V53" s="135">
        <f>gastos!AJ46</f>
        <v>0</v>
      </c>
    </row>
    <row r="54" spans="1:22" s="141" customFormat="1" x14ac:dyDescent="0.25">
      <c r="A54" s="142" t="str">
        <f>gastos!M59</f>
        <v>Implementación procesos de gestión y planificación cultural para el fortalecimiento del Sistema Departamental de Cultura en Antioquia</v>
      </c>
      <c r="B54" s="140" t="str">
        <f t="shared" si="21"/>
        <v>0600420</v>
      </c>
      <c r="C54" s="142">
        <v>55</v>
      </c>
      <c r="D54" s="142" t="str">
        <f>gastos!Q59</f>
        <v>241011A05140600420</v>
      </c>
      <c r="E54" s="140" t="str">
        <f t="shared" si="22"/>
        <v>241011</v>
      </c>
      <c r="F54" s="144">
        <f>gastos!S59</f>
        <v>0</v>
      </c>
      <c r="G54" s="144">
        <f>gastos!T59</f>
        <v>0</v>
      </c>
      <c r="H54" s="144">
        <f>gastos!T59</f>
        <v>0</v>
      </c>
      <c r="I54" s="144">
        <f>gastos!U59</f>
        <v>0</v>
      </c>
      <c r="J54" s="144">
        <f>gastos!V59</f>
        <v>0</v>
      </c>
      <c r="K54" s="135">
        <f t="shared" si="17"/>
        <v>0</v>
      </c>
      <c r="L54" s="144">
        <f>gastos!X59</f>
        <v>0</v>
      </c>
      <c r="M54" s="144">
        <f>gastos!Y59</f>
        <v>0</v>
      </c>
      <c r="N54" s="144">
        <f>gastos!Z59</f>
        <v>0</v>
      </c>
      <c r="O54" s="144">
        <f>gastos!AA59</f>
        <v>0</v>
      </c>
      <c r="P54" s="135">
        <f t="shared" si="18"/>
        <v>0</v>
      </c>
      <c r="Q54" s="149">
        <f t="shared" si="19"/>
        <v>0</v>
      </c>
      <c r="R54" s="149">
        <f t="shared" si="20"/>
        <v>0</v>
      </c>
      <c r="S54" s="144">
        <f>gastos!AG59</f>
        <v>0</v>
      </c>
      <c r="T54" s="144">
        <f>gastos!AH59</f>
        <v>0</v>
      </c>
      <c r="U54" s="144">
        <f>gastos!AI59</f>
        <v>0</v>
      </c>
      <c r="V54" s="144">
        <f>gastos!AJ59</f>
        <v>0</v>
      </c>
    </row>
    <row r="55" spans="1:22" s="141" customFormat="1" x14ac:dyDescent="0.25">
      <c r="A55" s="142" t="str">
        <f>gastos!M63</f>
        <v>Desarrollo de convocatorias públicas para la creación, la innovación y el fortalecimiento cultural</v>
      </c>
      <c r="B55" s="140" t="str">
        <f t="shared" si="21"/>
        <v>0600000</v>
      </c>
      <c r="C55" s="142">
        <v>59</v>
      </c>
      <c r="D55" s="142" t="str">
        <f>gastos!Q63</f>
        <v>242708A05100600000</v>
      </c>
      <c r="E55" s="140" t="str">
        <f t="shared" si="22"/>
        <v>242708</v>
      </c>
      <c r="F55" s="144">
        <f>gastos!S63</f>
        <v>0</v>
      </c>
      <c r="G55" s="144">
        <f>gastos!T63</f>
        <v>1809444224</v>
      </c>
      <c r="H55" s="144">
        <f>gastos!U63</f>
        <v>0</v>
      </c>
      <c r="I55" s="144">
        <f>gastos!V63</f>
        <v>0</v>
      </c>
      <c r="J55" s="144">
        <f>gastos!W63</f>
        <v>0</v>
      </c>
      <c r="K55" s="135">
        <f t="shared" si="17"/>
        <v>1809444224</v>
      </c>
      <c r="L55" s="144">
        <f>gastos!Z63</f>
        <v>1673386910</v>
      </c>
      <c r="M55" s="144">
        <f>gastos!AB63</f>
        <v>1673386910</v>
      </c>
      <c r="N55" s="144">
        <f>gastos!Y63</f>
        <v>1673386910</v>
      </c>
      <c r="O55" s="144">
        <f>gastos!AE63</f>
        <v>1673386910</v>
      </c>
      <c r="P55" s="135">
        <f t="shared" si="18"/>
        <v>136057314</v>
      </c>
      <c r="Q55" s="149">
        <f t="shared" si="19"/>
        <v>0.92480712464337334</v>
      </c>
      <c r="R55" s="149">
        <f t="shared" si="20"/>
        <v>0.92480712464337334</v>
      </c>
      <c r="S55" s="144">
        <f>gastos!AG63</f>
        <v>0</v>
      </c>
      <c r="T55" s="144">
        <f>gastos!AH63</f>
        <v>-10224564</v>
      </c>
      <c r="U55" s="144">
        <f>gastos!AI63</f>
        <v>106940578</v>
      </c>
      <c r="V55" s="144">
        <f>gastos!AJ63</f>
        <v>126840578</v>
      </c>
    </row>
    <row r="56" spans="1:22" s="141" customFormat="1" x14ac:dyDescent="0.25">
      <c r="A56" s="142" t="str">
        <f xml:space="preserve"> gastos!M64</f>
        <v>Diagnóstico, gestión y Salvaguardia del Patrimonio Cultural en Antioquia</v>
      </c>
      <c r="B56" s="140" t="str">
        <f t="shared" si="21"/>
        <v>0600410</v>
      </c>
      <c r="C56" s="142">
        <v>60</v>
      </c>
      <c r="D56" s="142" t="str">
        <f xml:space="preserve"> gastos!Q64</f>
        <v>243131A05150600410</v>
      </c>
      <c r="E56" s="140" t="str">
        <f t="shared" si="22"/>
        <v>243131</v>
      </c>
      <c r="F56" s="144">
        <f xml:space="preserve"> gastos!S64</f>
        <v>0</v>
      </c>
      <c r="G56" s="144">
        <f xml:space="preserve"> gastos!T64</f>
        <v>2075271308</v>
      </c>
      <c r="H56" s="144">
        <f xml:space="preserve"> gastos!U64</f>
        <v>0</v>
      </c>
      <c r="I56" s="144">
        <f xml:space="preserve"> gastos!V64</f>
        <v>0</v>
      </c>
      <c r="J56" s="144">
        <f xml:space="preserve"> gastos!W64</f>
        <v>0</v>
      </c>
      <c r="K56" s="135">
        <f t="shared" si="17"/>
        <v>2075271308</v>
      </c>
      <c r="L56" s="144">
        <f xml:space="preserve"> gastos!Z64</f>
        <v>2075271308</v>
      </c>
      <c r="M56" s="144">
        <f xml:space="preserve"> gastos!AB64</f>
        <v>2075271308</v>
      </c>
      <c r="N56" s="144">
        <f xml:space="preserve"> gastos!Y64</f>
        <v>2075271308</v>
      </c>
      <c r="O56" s="144">
        <f xml:space="preserve"> gastos!AE64</f>
        <v>2075271308</v>
      </c>
      <c r="P56" s="135">
        <f t="shared" si="18"/>
        <v>0</v>
      </c>
      <c r="Q56" s="149">
        <f t="shared" si="19"/>
        <v>1</v>
      </c>
      <c r="R56" s="149">
        <f t="shared" si="20"/>
        <v>1</v>
      </c>
      <c r="S56" s="144">
        <f xml:space="preserve"> gastos!AG64</f>
        <v>0</v>
      </c>
      <c r="T56" s="144">
        <f xml:space="preserve"> gastos!AH64</f>
        <v>0</v>
      </c>
      <c r="U56" s="144">
        <f xml:space="preserve"> gastos!AI64</f>
        <v>0</v>
      </c>
      <c r="V56" s="144">
        <f xml:space="preserve"> gastos!AJ64</f>
        <v>0</v>
      </c>
    </row>
    <row r="57" spans="1:22" s="141" customFormat="1" x14ac:dyDescent="0.25">
      <c r="A57" s="142" t="str">
        <f>gastos!M47</f>
        <v>Implementación plan de lectura, escritura y biblioteca en Antioquia</v>
      </c>
      <c r="B57" s="140" t="str">
        <f t="shared" si="21"/>
        <v>0600180</v>
      </c>
      <c r="C57" s="142">
        <v>46</v>
      </c>
      <c r="D57" s="142" t="str">
        <f>gastos!Q47</f>
        <v>201011A05120600180</v>
      </c>
      <c r="E57" s="140" t="str">
        <f t="shared" si="22"/>
        <v>201011</v>
      </c>
      <c r="F57" s="144">
        <f>gastos!S47</f>
        <v>0</v>
      </c>
      <c r="G57" s="144">
        <f>gastos!T47</f>
        <v>0</v>
      </c>
      <c r="H57" s="144">
        <f>gastos!U47</f>
        <v>0</v>
      </c>
      <c r="I57" s="144">
        <f>gastos!V47</f>
        <v>0</v>
      </c>
      <c r="J57" s="144">
        <f>gastos!W47</f>
        <v>0</v>
      </c>
      <c r="K57" s="135">
        <f t="shared" si="17"/>
        <v>0</v>
      </c>
      <c r="L57" s="144">
        <f>gastos!Z47</f>
        <v>0</v>
      </c>
      <c r="M57" s="144">
        <f>gastos!AB47</f>
        <v>0</v>
      </c>
      <c r="N57" s="144">
        <f>gastos!Y47</f>
        <v>0</v>
      </c>
      <c r="O57" s="144">
        <f>gastos!AE47</f>
        <v>0</v>
      </c>
      <c r="P57" s="135">
        <f t="shared" si="18"/>
        <v>0</v>
      </c>
      <c r="Q57" s="149">
        <f t="shared" si="19"/>
        <v>0</v>
      </c>
      <c r="R57" s="149">
        <f t="shared" si="20"/>
        <v>0</v>
      </c>
      <c r="S57" s="144">
        <f>gastos!AG47</f>
        <v>0</v>
      </c>
      <c r="T57" s="144">
        <f>gastos!AH47</f>
        <v>0</v>
      </c>
      <c r="U57" s="144">
        <f>gastos!AI47</f>
        <v>0</v>
      </c>
      <c r="V57" s="144">
        <f>gastos!AJ47</f>
        <v>0</v>
      </c>
    </row>
    <row r="58" spans="1:22" s="141" customFormat="1" x14ac:dyDescent="0.25">
      <c r="A58" s="142" t="str">
        <f>gastos!M48</f>
        <v>Fortalecimiento circulación artística y cultural para la paz en Antioquia</v>
      </c>
      <c r="B58" s="140" t="str">
        <f t="shared" si="21"/>
        <v>0600270</v>
      </c>
      <c r="C58" s="142">
        <v>47</v>
      </c>
      <c r="D58" s="142" t="str">
        <f>gastos!Q48</f>
        <v>201011A05130600270</v>
      </c>
      <c r="E58" s="140" t="str">
        <f t="shared" si="22"/>
        <v>201011</v>
      </c>
      <c r="F58" s="144">
        <f>gastos!S48</f>
        <v>0</v>
      </c>
      <c r="G58" s="144">
        <f>gastos!T48</f>
        <v>0</v>
      </c>
      <c r="H58" s="144">
        <f>gastos!U48</f>
        <v>0</v>
      </c>
      <c r="I58" s="144">
        <f>gastos!V48</f>
        <v>0</v>
      </c>
      <c r="J58" s="144">
        <f>gastos!W48</f>
        <v>0</v>
      </c>
      <c r="K58" s="135">
        <f t="shared" si="17"/>
        <v>0</v>
      </c>
      <c r="L58" s="144">
        <f>gastos!Z48</f>
        <v>0</v>
      </c>
      <c r="M58" s="144">
        <f>gastos!AB48</f>
        <v>0</v>
      </c>
      <c r="N58" s="144">
        <f>gastos!Y48</f>
        <v>0</v>
      </c>
      <c r="O58" s="144">
        <f>gastos!AE48</f>
        <v>0</v>
      </c>
      <c r="P58" s="135">
        <f t="shared" si="18"/>
        <v>0</v>
      </c>
      <c r="Q58" s="149">
        <f t="shared" si="19"/>
        <v>0</v>
      </c>
      <c r="R58" s="149">
        <f t="shared" si="20"/>
        <v>0</v>
      </c>
      <c r="S58" s="144">
        <f>gastos!AG48</f>
        <v>0</v>
      </c>
      <c r="T58" s="144">
        <f>gastos!AH48</f>
        <v>0</v>
      </c>
      <c r="U58" s="144">
        <f>gastos!AI48</f>
        <v>0</v>
      </c>
      <c r="V58" s="144">
        <f>gastos!AJ48</f>
        <v>0</v>
      </c>
    </row>
    <row r="59" spans="1:22" s="141" customFormat="1" x14ac:dyDescent="0.25">
      <c r="A59" s="142" t="str">
        <f>gastos!M50</f>
        <v>Mantenimiento, adecuación y dotación de equipamientos culturales en Antioquia</v>
      </c>
      <c r="B59" s="140" t="str">
        <f t="shared" si="21"/>
        <v>0600430</v>
      </c>
      <c r="C59" s="142">
        <v>48</v>
      </c>
      <c r="D59" s="142" t="str">
        <f>gastos!Q50</f>
        <v>201011A05160600430</v>
      </c>
      <c r="E59" s="140" t="str">
        <f t="shared" si="22"/>
        <v>201011</v>
      </c>
      <c r="F59" s="144">
        <f>gastos!S50</f>
        <v>0</v>
      </c>
      <c r="G59" s="144">
        <f>gastos!T50</f>
        <v>214135353</v>
      </c>
      <c r="H59" s="144">
        <f>gastos!U50</f>
        <v>0</v>
      </c>
      <c r="I59" s="144">
        <f>gastos!V50</f>
        <v>0</v>
      </c>
      <c r="J59" s="144">
        <f>gastos!W50</f>
        <v>0</v>
      </c>
      <c r="K59" s="135">
        <f t="shared" si="17"/>
        <v>214135353</v>
      </c>
      <c r="L59" s="144">
        <f>gastos!Z50</f>
        <v>214135353</v>
      </c>
      <c r="M59" s="144">
        <f>gastos!AB50</f>
        <v>214135353</v>
      </c>
      <c r="N59" s="144">
        <f>gastos!Y50</f>
        <v>0</v>
      </c>
      <c r="O59" s="144">
        <f>gastos!AE50</f>
        <v>0</v>
      </c>
      <c r="P59" s="135">
        <f t="shared" si="18"/>
        <v>0</v>
      </c>
      <c r="Q59" s="149">
        <f t="shared" si="19"/>
        <v>1</v>
      </c>
      <c r="R59" s="149">
        <f t="shared" si="20"/>
        <v>0</v>
      </c>
      <c r="S59" s="144">
        <f>gastos!AG50</f>
        <v>0</v>
      </c>
      <c r="T59" s="144">
        <f>gastos!AH50</f>
        <v>0</v>
      </c>
      <c r="U59" s="144">
        <f>gastos!AI50</f>
        <v>0</v>
      </c>
      <c r="V59" s="144">
        <f>gastos!AJ50</f>
        <v>0</v>
      </c>
    </row>
    <row r="60" spans="1:22" s="141" customFormat="1" x14ac:dyDescent="0.25">
      <c r="A60" s="142" t="str">
        <f>gastos!M60</f>
        <v>Diagnóstico, gestión y Salvaguardia del Patrimonio Cultural en Antioquia</v>
      </c>
      <c r="B60" s="140" t="str">
        <f t="shared" si="21"/>
        <v>0600410</v>
      </c>
      <c r="C60" s="142">
        <v>56</v>
      </c>
      <c r="D60" s="142" t="str">
        <f>gastos!Q60</f>
        <v>241011A05150600410</v>
      </c>
      <c r="E60" s="140" t="str">
        <f t="shared" si="22"/>
        <v>241011</v>
      </c>
      <c r="F60" s="144">
        <f>gastos!S60</f>
        <v>0</v>
      </c>
      <c r="G60" s="144">
        <f>gastos!T60</f>
        <v>600000000</v>
      </c>
      <c r="H60" s="144">
        <f>gastos!U60</f>
        <v>0</v>
      </c>
      <c r="I60" s="144">
        <f>gastos!V60</f>
        <v>0</v>
      </c>
      <c r="J60" s="144">
        <f>gastos!W60</f>
        <v>417409290</v>
      </c>
      <c r="K60" s="135">
        <f t="shared" si="17"/>
        <v>182590710</v>
      </c>
      <c r="L60" s="144">
        <f>gastos!Z60</f>
        <v>92905000</v>
      </c>
      <c r="M60" s="144">
        <f>gastos!AB60</f>
        <v>92905000</v>
      </c>
      <c r="N60" s="144">
        <f>gastos!Y60</f>
        <v>92905000</v>
      </c>
      <c r="O60" s="144">
        <f>gastos!AE60</f>
        <v>92905000</v>
      </c>
      <c r="P60" s="135">
        <f t="shared" si="18"/>
        <v>89685710</v>
      </c>
      <c r="Q60" s="149">
        <f t="shared" si="19"/>
        <v>0.50881559089178197</v>
      </c>
      <c r="R60" s="149">
        <f t="shared" si="20"/>
        <v>0.50881559089178197</v>
      </c>
      <c r="S60" s="144">
        <f>gastos!AG60</f>
        <v>-45583587</v>
      </c>
      <c r="T60" s="144">
        <f>gastos!AH60</f>
        <v>0</v>
      </c>
      <c r="U60" s="144">
        <f>gastos!AI60</f>
        <v>27871500</v>
      </c>
      <c r="V60" s="144">
        <f>gastos!AJ60</f>
        <v>65033500</v>
      </c>
    </row>
    <row r="61" spans="1:22" s="141" customFormat="1" x14ac:dyDescent="0.25">
      <c r="A61" s="142" t="str">
        <f>gastos!M52</f>
        <v>Desarrollo de convocatorias públicas para la creación, la innovación y el fortalecimiento cultural</v>
      </c>
      <c r="B61" s="140" t="str">
        <f t="shared" si="21"/>
        <v>0600000</v>
      </c>
      <c r="C61" s="142">
        <v>50</v>
      </c>
      <c r="D61" s="142" t="str">
        <f>gastos!Q52</f>
        <v>202708A05100600000</v>
      </c>
      <c r="E61" s="140" t="str">
        <f t="shared" si="22"/>
        <v>202708</v>
      </c>
      <c r="F61" s="144">
        <f>gastos!S52</f>
        <v>1008693317</v>
      </c>
      <c r="G61" s="144">
        <f>gastos!T52</f>
        <v>935853422</v>
      </c>
      <c r="H61" s="144">
        <f>gastos!U52</f>
        <v>0</v>
      </c>
      <c r="I61" s="144">
        <f>gastos!V52</f>
        <v>0</v>
      </c>
      <c r="J61" s="144">
        <f>gastos!W52</f>
        <v>0</v>
      </c>
      <c r="K61" s="135">
        <f t="shared" si="17"/>
        <v>1944546739</v>
      </c>
      <c r="L61" s="144">
        <f>gastos!Z52</f>
        <v>778349100</v>
      </c>
      <c r="M61" s="144">
        <f>gastos!AB52</f>
        <v>778349100</v>
      </c>
      <c r="N61" s="144">
        <f>gastos!Y52</f>
        <v>778349100</v>
      </c>
      <c r="O61" s="144">
        <f>gastos!AE52</f>
        <v>773349100</v>
      </c>
      <c r="P61" s="135">
        <f t="shared" si="18"/>
        <v>1166197639</v>
      </c>
      <c r="Q61" s="149">
        <f t="shared" si="19"/>
        <v>0.40027276505591874</v>
      </c>
      <c r="R61" s="149">
        <f t="shared" si="20"/>
        <v>0.39770147175670434</v>
      </c>
      <c r="S61" s="144">
        <f>gastos!AG52</f>
        <v>-50596300</v>
      </c>
      <c r="T61" s="144">
        <f>gastos!AH52</f>
        <v>-50585300</v>
      </c>
      <c r="U61" s="144">
        <f>gastos!AI52</f>
        <v>365811900</v>
      </c>
      <c r="V61" s="144">
        <f>gastos!AJ52</f>
        <v>407811900</v>
      </c>
    </row>
    <row r="62" spans="1:22" s="141" customFormat="1" x14ac:dyDescent="0.25">
      <c r="A62" s="142" t="str">
        <f>gastos!M53</f>
        <v>Diagnóstico, gestión y Salvaguardia del Patrimonio Cultural en Antioquia</v>
      </c>
      <c r="B62" s="140" t="str">
        <f t="shared" si="21"/>
        <v>0600410</v>
      </c>
      <c r="C62" s="142">
        <v>51</v>
      </c>
      <c r="D62" s="142" t="str">
        <f>gastos!Q53</f>
        <v>203131A05150600410</v>
      </c>
      <c r="E62" s="140" t="str">
        <f t="shared" si="22"/>
        <v>203131</v>
      </c>
      <c r="F62" s="144">
        <f>gastos!S53</f>
        <v>2560478919</v>
      </c>
      <c r="G62" s="144">
        <f>gastos!T53</f>
        <v>0</v>
      </c>
      <c r="H62" s="144">
        <f>gastos!U53</f>
        <v>656053562</v>
      </c>
      <c r="I62" s="144">
        <f>gastos!V53</f>
        <v>0</v>
      </c>
      <c r="J62" s="144">
        <f>gastos!W53</f>
        <v>0</v>
      </c>
      <c r="K62" s="135">
        <f t="shared" si="17"/>
        <v>1904425357</v>
      </c>
      <c r="L62" s="144">
        <f>gastos!Z53</f>
        <v>1618233943</v>
      </c>
      <c r="M62" s="144">
        <f>gastos!AB53</f>
        <v>1618233943</v>
      </c>
      <c r="N62" s="144">
        <f>gastos!Y53</f>
        <v>1618233943</v>
      </c>
      <c r="O62" s="144">
        <f>gastos!AE53</f>
        <v>1618233943</v>
      </c>
      <c r="P62" s="135">
        <f t="shared" si="18"/>
        <v>286191414</v>
      </c>
      <c r="Q62" s="149">
        <f t="shared" si="19"/>
        <v>0.84972295556344035</v>
      </c>
      <c r="R62" s="149">
        <f t="shared" si="20"/>
        <v>0.84972295556344035</v>
      </c>
      <c r="S62" s="144">
        <f>gastos!AG53</f>
        <v>-280591414</v>
      </c>
      <c r="T62" s="144">
        <f>gastos!AH53</f>
        <v>-55707549</v>
      </c>
      <c r="U62" s="144">
        <f>gastos!AI53</f>
        <v>27820533</v>
      </c>
      <c r="V62" s="144">
        <f>gastos!AJ53</f>
        <v>27820533</v>
      </c>
    </row>
    <row r="63" spans="1:22" s="141" customFormat="1" x14ac:dyDescent="0.25">
      <c r="A63" s="142" t="str">
        <f>gastos!M55</f>
        <v>Implementación de agenda institucional local y regional para el posconflicto en Antioquia</v>
      </c>
      <c r="B63" s="140" t="str">
        <f t="shared" si="21"/>
        <v>0600100</v>
      </c>
      <c r="C63" s="142">
        <v>52</v>
      </c>
      <c r="D63" s="142" t="str">
        <f>gastos!Q55</f>
        <v>241011A05110600100</v>
      </c>
      <c r="E63" s="140" t="str">
        <f t="shared" si="22"/>
        <v>241011</v>
      </c>
      <c r="F63" s="144">
        <f>gastos!S55</f>
        <v>0</v>
      </c>
      <c r="G63" s="144">
        <f>gastos!T55</f>
        <v>300000000</v>
      </c>
      <c r="H63" s="144">
        <f>gastos!U55</f>
        <v>0</v>
      </c>
      <c r="I63" s="144">
        <f>gastos!V55</f>
        <v>0</v>
      </c>
      <c r="J63" s="144">
        <f>gastos!W55</f>
        <v>282000000</v>
      </c>
      <c r="K63" s="135">
        <f t="shared" si="17"/>
        <v>18000000</v>
      </c>
      <c r="L63" s="144">
        <f>gastos!Z55</f>
        <v>12500000</v>
      </c>
      <c r="M63" s="144">
        <f>gastos!AB55</f>
        <v>12500000</v>
      </c>
      <c r="N63" s="144">
        <f>gastos!Y55</f>
        <v>12500000</v>
      </c>
      <c r="O63" s="144">
        <f>gastos!AE55</f>
        <v>0</v>
      </c>
      <c r="P63" s="135">
        <f t="shared" si="18"/>
        <v>5500000</v>
      </c>
      <c r="Q63" s="149">
        <f t="shared" si="19"/>
        <v>0.69444444444444442</v>
      </c>
      <c r="R63" s="149">
        <f t="shared" si="20"/>
        <v>0</v>
      </c>
      <c r="S63" s="144">
        <f>gastos!AG55</f>
        <v>0</v>
      </c>
      <c r="T63" s="144">
        <f>gastos!AH55</f>
        <v>0</v>
      </c>
      <c r="U63" s="144">
        <f>gastos!AI55</f>
        <v>12500000</v>
      </c>
      <c r="V63" s="144">
        <f>gastos!AJ55</f>
        <v>0</v>
      </c>
    </row>
    <row r="64" spans="1:22" s="141" customFormat="1" x14ac:dyDescent="0.25">
      <c r="A64" s="142" t="str">
        <f>gastos!M56</f>
        <v>Implementación plan de lectura, escritura y biblioteca en Antioquia</v>
      </c>
      <c r="B64" s="140" t="str">
        <f t="shared" si="21"/>
        <v>0600180</v>
      </c>
      <c r="C64" s="142">
        <v>53</v>
      </c>
      <c r="D64" s="142" t="str">
        <f>gastos!Q56</f>
        <v>241011A05120600180</v>
      </c>
      <c r="E64" s="140" t="str">
        <f t="shared" si="22"/>
        <v>241011</v>
      </c>
      <c r="F64" s="144">
        <f>gastos!S56</f>
        <v>0</v>
      </c>
      <c r="G64" s="144">
        <f>gastos!T56</f>
        <v>646029108</v>
      </c>
      <c r="H64" s="144">
        <f>gastos!U56</f>
        <v>0</v>
      </c>
      <c r="I64" s="144">
        <f>gastos!V56</f>
        <v>0</v>
      </c>
      <c r="J64" s="144">
        <f>gastos!W56</f>
        <v>196029108</v>
      </c>
      <c r="K64" s="135">
        <f t="shared" si="17"/>
        <v>450000000</v>
      </c>
      <c r="L64" s="144">
        <f>gastos!Z56</f>
        <v>431602000</v>
      </c>
      <c r="M64" s="144">
        <f>gastos!AB56</f>
        <v>431602000</v>
      </c>
      <c r="N64" s="144">
        <f>gastos!Y56</f>
        <v>310342000</v>
      </c>
      <c r="O64" s="144">
        <f>gastos!AE56</f>
        <v>209142000</v>
      </c>
      <c r="P64" s="135">
        <f t="shared" si="18"/>
        <v>18398000</v>
      </c>
      <c r="Q64" s="149">
        <f t="shared" si="19"/>
        <v>0.95911555555555561</v>
      </c>
      <c r="R64" s="149">
        <f t="shared" si="20"/>
        <v>0.46476000000000001</v>
      </c>
      <c r="S64" s="144">
        <f>gastos!AG56</f>
        <v>-18334460</v>
      </c>
      <c r="T64" s="144">
        <f>gastos!AH56</f>
        <v>431602000</v>
      </c>
      <c r="U64" s="144">
        <f>gastos!AI56</f>
        <v>310342000</v>
      </c>
      <c r="V64" s="144">
        <f>gastos!AJ56</f>
        <v>209142000</v>
      </c>
    </row>
    <row r="65" spans="1:22" s="141" customFormat="1" x14ac:dyDescent="0.25">
      <c r="A65" s="142" t="str">
        <f>gastos!M57</f>
        <v>Formación artística y cultural para la Equidad y la Movilidad Social en Antioquia</v>
      </c>
      <c r="B65" s="140" t="str">
        <f t="shared" si="21"/>
        <v>0600340</v>
      </c>
      <c r="C65" s="142">
        <v>54</v>
      </c>
      <c r="D65" s="142" t="str">
        <f>gastos!Q57</f>
        <v>241011A05130600340</v>
      </c>
      <c r="E65" s="140" t="str">
        <f t="shared" si="22"/>
        <v>241011</v>
      </c>
      <c r="F65" s="144">
        <f>gastos!S57</f>
        <v>0</v>
      </c>
      <c r="G65" s="144">
        <f>gastos!T57</f>
        <v>0</v>
      </c>
      <c r="H65" s="144">
        <f>gastos!U57</f>
        <v>0</v>
      </c>
      <c r="I65" s="144">
        <f>gastos!V57</f>
        <v>1494774173</v>
      </c>
      <c r="J65" s="144">
        <f>gastos!W57</f>
        <v>0</v>
      </c>
      <c r="K65" s="135">
        <f t="shared" si="17"/>
        <v>1494774173</v>
      </c>
      <c r="L65" s="144">
        <f>gastos!Z57</f>
        <v>0</v>
      </c>
      <c r="M65" s="144">
        <f>gastos!AB57</f>
        <v>0</v>
      </c>
      <c r="N65" s="144">
        <f>gastos!Y57</f>
        <v>0</v>
      </c>
      <c r="O65" s="144">
        <f>gastos!AE57</f>
        <v>0</v>
      </c>
      <c r="P65" s="135">
        <f t="shared" si="18"/>
        <v>1494774173</v>
      </c>
      <c r="Q65" s="149">
        <f t="shared" si="19"/>
        <v>0</v>
      </c>
      <c r="R65" s="149">
        <f t="shared" si="20"/>
        <v>0</v>
      </c>
      <c r="S65" s="144">
        <f>gastos!AG57</f>
        <v>0</v>
      </c>
      <c r="T65" s="144">
        <f>gastos!AH57</f>
        <v>0</v>
      </c>
      <c r="U65" s="144">
        <f>gastos!AI57</f>
        <v>0</v>
      </c>
      <c r="V65" s="144">
        <f>gastos!AJ57</f>
        <v>0</v>
      </c>
    </row>
    <row r="66" spans="1:22" s="141" customFormat="1" x14ac:dyDescent="0.25">
      <c r="A66" s="142" t="str">
        <f>gastos!M61</f>
        <v>Mantenimiento, adecuación y dotación de equipamientos culturales en Antioquia</v>
      </c>
      <c r="B66" s="140" t="str">
        <f t="shared" si="21"/>
        <v>0600430</v>
      </c>
      <c r="C66" s="142">
        <v>57</v>
      </c>
      <c r="D66" s="142" t="str">
        <f>gastos!Q61</f>
        <v>241011A05160600430</v>
      </c>
      <c r="E66" s="140" t="str">
        <f t="shared" si="22"/>
        <v>241011</v>
      </c>
      <c r="F66" s="144">
        <f>gastos!S61</f>
        <v>0</v>
      </c>
      <c r="G66" s="144">
        <f>gastos!T61</f>
        <v>141330620</v>
      </c>
      <c r="H66" s="144">
        <f>gastos!U61</f>
        <v>0</v>
      </c>
      <c r="I66" s="144">
        <f>gastos!V61</f>
        <v>0</v>
      </c>
      <c r="J66" s="144">
        <f>gastos!W61</f>
        <v>0</v>
      </c>
      <c r="K66" s="135">
        <f t="shared" si="17"/>
        <v>141330620</v>
      </c>
      <c r="L66" s="144">
        <f>gastos!Z61</f>
        <v>104125173</v>
      </c>
      <c r="M66" s="144">
        <f>gastos!AB61</f>
        <v>104125173</v>
      </c>
      <c r="N66" s="144">
        <f>gastos!Y61</f>
        <v>5000000</v>
      </c>
      <c r="O66" s="144">
        <f>gastos!AE61</f>
        <v>0</v>
      </c>
      <c r="P66" s="135">
        <f t="shared" si="18"/>
        <v>37205447</v>
      </c>
      <c r="Q66" s="149">
        <f t="shared" si="19"/>
        <v>0.73674885881063845</v>
      </c>
      <c r="R66" s="149">
        <f t="shared" si="20"/>
        <v>0</v>
      </c>
      <c r="S66" s="144">
        <f>gastos!AG61</f>
        <v>0</v>
      </c>
      <c r="T66" s="144">
        <f>gastos!AH61</f>
        <v>0</v>
      </c>
      <c r="U66" s="144">
        <f>gastos!AI61</f>
        <v>5000000</v>
      </c>
      <c r="V66" s="144">
        <f>gastos!AJ61</f>
        <v>0</v>
      </c>
    </row>
    <row r="67" spans="1:22" s="141" customFormat="1" x14ac:dyDescent="0.25">
      <c r="A67" s="142" t="str">
        <f>gastos!M49</f>
        <v>Formación artística y cultural para la Equidad y la Movilidad Social en Antioquia</v>
      </c>
      <c r="B67" s="140" t="str">
        <f>RIGHT(D67,7)</f>
        <v>0600340</v>
      </c>
      <c r="C67" s="142">
        <v>62</v>
      </c>
      <c r="D67" s="142" t="str">
        <f>gastos!Q49</f>
        <v>201011A05130600340</v>
      </c>
      <c r="E67" s="140" t="str">
        <f t="shared" si="22"/>
        <v>201011</v>
      </c>
      <c r="F67" s="144">
        <f>gastos!S49</f>
        <v>0</v>
      </c>
      <c r="G67" s="144">
        <f>gastos!T49</f>
        <v>1000000000</v>
      </c>
      <c r="H67" s="144">
        <f>gastos!U49</f>
        <v>0</v>
      </c>
      <c r="I67" s="144">
        <f>gastos!V49</f>
        <v>0</v>
      </c>
      <c r="J67" s="144">
        <f>gastos!W49</f>
        <v>0</v>
      </c>
      <c r="K67" s="135">
        <f t="shared" si="17"/>
        <v>1000000000</v>
      </c>
      <c r="L67" s="144">
        <f>gastos!Z49</f>
        <v>29774173</v>
      </c>
      <c r="M67" s="144">
        <f>gastos!AB49</f>
        <v>29774173</v>
      </c>
      <c r="N67" s="144">
        <f>gastos!Y49</f>
        <v>29774173</v>
      </c>
      <c r="O67" s="144">
        <f>gastos!AE49</f>
        <v>29774173</v>
      </c>
      <c r="P67" s="135">
        <f>K67-M67</f>
        <v>970225827</v>
      </c>
      <c r="Q67" s="149">
        <f t="shared" si="19"/>
        <v>2.9774173000000001E-2</v>
      </c>
      <c r="R67" s="149">
        <f t="shared" si="20"/>
        <v>2.9774173000000001E-2</v>
      </c>
      <c r="S67" s="144">
        <f>gastos!AG49</f>
        <v>29774173</v>
      </c>
      <c r="T67" s="144">
        <f>gastos!AH49</f>
        <v>29774173</v>
      </c>
      <c r="U67" s="144">
        <f>gastos!AI49</f>
        <v>29774173</v>
      </c>
      <c r="V67" s="144">
        <f>gastos!AJ49</f>
        <v>29774173</v>
      </c>
    </row>
    <row r="68" spans="1:22" s="141" customFormat="1" x14ac:dyDescent="0.25">
      <c r="A68" s="142" t="str">
        <f>gastos!M54</f>
        <v>Desarrollo de convocatorias públicas para la creación, la innovación y el fortalecimiento cultural</v>
      </c>
      <c r="B68" s="140" t="str">
        <f>RIGHT(D68,7)</f>
        <v>0600000</v>
      </c>
      <c r="C68" s="142">
        <v>63</v>
      </c>
      <c r="D68" s="142" t="str">
        <f>gastos!Q54</f>
        <v>241011A05100600000</v>
      </c>
      <c r="E68" s="140" t="str">
        <f t="shared" si="22"/>
        <v>241011</v>
      </c>
      <c r="F68" s="144">
        <f>gastos!S54</f>
        <v>0</v>
      </c>
      <c r="G68" s="144">
        <f>gastos!T54</f>
        <v>1292058215</v>
      </c>
      <c r="H68" s="144">
        <f>gastos!U54</f>
        <v>0</v>
      </c>
      <c r="I68" s="144">
        <f>gastos!V54</f>
        <v>0</v>
      </c>
      <c r="J68" s="144">
        <f>gastos!W54</f>
        <v>0</v>
      </c>
      <c r="K68" s="135">
        <f t="shared" si="17"/>
        <v>1292058215</v>
      </c>
      <c r="L68" s="144">
        <f>gastos!Z54</f>
        <v>1275711986</v>
      </c>
      <c r="M68" s="144">
        <f>gastos!AB54</f>
        <v>1275711986</v>
      </c>
      <c r="N68" s="144">
        <f>gastos!Y54</f>
        <v>1275711986</v>
      </c>
      <c r="O68" s="144">
        <f>gastos!AE54</f>
        <v>1256211986</v>
      </c>
      <c r="P68" s="135">
        <f>K68-M68</f>
        <v>16346229</v>
      </c>
      <c r="Q68" s="149">
        <f t="shared" si="19"/>
        <v>0.98734869001239234</v>
      </c>
      <c r="R68" s="149">
        <f t="shared" si="20"/>
        <v>0.97225649078048704</v>
      </c>
      <c r="S68" s="144">
        <f>gastos!AG54</f>
        <v>-16346229</v>
      </c>
      <c r="T68" s="144">
        <f>gastos!AH54</f>
        <v>-16346229</v>
      </c>
      <c r="U68" s="144">
        <f>gastos!AI54</f>
        <v>612653836</v>
      </c>
      <c r="V68" s="144">
        <f>gastos!AJ54</f>
        <v>603153836</v>
      </c>
    </row>
    <row r="69" spans="1:22" s="141" customFormat="1" x14ac:dyDescent="0.25">
      <c r="A69" s="142" t="str">
        <f>gastos!M58</f>
        <v>Fortalecimiento circulación artística y cultural para la paz en Antioquia</v>
      </c>
      <c r="B69" s="140" t="str">
        <f>RIGHT(D69,7)</f>
        <v>0600270</v>
      </c>
      <c r="C69" s="142">
        <v>64</v>
      </c>
      <c r="D69" s="142" t="str">
        <f>gastos!Q58</f>
        <v>241011A05130600270</v>
      </c>
      <c r="E69" s="140" t="str">
        <f t="shared" si="22"/>
        <v>241011</v>
      </c>
      <c r="F69" s="144">
        <f>gastos!S58</f>
        <v>0</v>
      </c>
      <c r="G69" s="144">
        <f>gastos!T58</f>
        <v>669043662</v>
      </c>
      <c r="H69" s="144">
        <f>gastos!U58</f>
        <v>0</v>
      </c>
      <c r="I69" s="144">
        <f>gastos!V58</f>
        <v>0</v>
      </c>
      <c r="J69" s="144">
        <f>gastos!W58</f>
        <v>599335775</v>
      </c>
      <c r="K69" s="135">
        <f t="shared" si="17"/>
        <v>69707887</v>
      </c>
      <c r="L69" s="144">
        <f>gastos!Z58</f>
        <v>65650810</v>
      </c>
      <c r="M69" s="144">
        <f>gastos!AB58</f>
        <v>65650810</v>
      </c>
      <c r="N69" s="144">
        <f>gastos!Y58</f>
        <v>65650810</v>
      </c>
      <c r="O69" s="144">
        <f>gastos!AE58</f>
        <v>65650810</v>
      </c>
      <c r="P69" s="135">
        <f>K69-M69</f>
        <v>4057077</v>
      </c>
      <c r="Q69" s="149">
        <f t="shared" si="19"/>
        <v>0.94179888138052437</v>
      </c>
      <c r="R69" s="149">
        <f t="shared" si="20"/>
        <v>0.94179888138052437</v>
      </c>
      <c r="S69" s="144">
        <f>gastos!AG58</f>
        <v>-4057077</v>
      </c>
      <c r="T69" s="144">
        <f>gastos!AH58</f>
        <v>-4057077</v>
      </c>
      <c r="U69" s="144">
        <f>gastos!AI58</f>
        <v>27661859</v>
      </c>
      <c r="V69" s="144">
        <f>gastos!AJ58</f>
        <v>27661859</v>
      </c>
    </row>
    <row r="70" spans="1:22" x14ac:dyDescent="0.25">
      <c r="A70" s="22" t="s">
        <v>162</v>
      </c>
      <c r="B70" s="22"/>
      <c r="C70" s="22"/>
      <c r="D70" s="22"/>
      <c r="E70" s="22"/>
      <c r="F70" s="133">
        <f t="shared" ref="F70:P70" si="23">SUM(F71:F74)</f>
        <v>152227000</v>
      </c>
      <c r="G70" s="133">
        <f t="shared" si="23"/>
        <v>235343036</v>
      </c>
      <c r="H70" s="133">
        <f t="shared" si="23"/>
        <v>0</v>
      </c>
      <c r="I70" s="133">
        <f t="shared" si="23"/>
        <v>0</v>
      </c>
      <c r="J70" s="133">
        <f t="shared" si="23"/>
        <v>0</v>
      </c>
      <c r="K70" s="133">
        <f t="shared" si="23"/>
        <v>387570036</v>
      </c>
      <c r="L70" s="133">
        <f t="shared" si="23"/>
        <v>350883588</v>
      </c>
      <c r="M70" s="133">
        <f t="shared" si="23"/>
        <v>350883588</v>
      </c>
      <c r="N70" s="133">
        <f t="shared" si="23"/>
        <v>350883588</v>
      </c>
      <c r="O70" s="133">
        <f t="shared" si="23"/>
        <v>324915588</v>
      </c>
      <c r="P70" s="133">
        <f t="shared" si="23"/>
        <v>36686448</v>
      </c>
      <c r="Q70" s="147">
        <f>+M70/K70</f>
        <v>0.90534240371461538</v>
      </c>
      <c r="R70" s="147">
        <f>+N70/K70</f>
        <v>0.90534240371461538</v>
      </c>
      <c r="S70" s="133">
        <f>SUM(S71:S74)</f>
        <v>-8082</v>
      </c>
      <c r="T70" s="133">
        <f>SUM(T71:T74)</f>
        <v>42985300</v>
      </c>
      <c r="U70" s="133">
        <f>SUM(U71:U74)</f>
        <v>237078285</v>
      </c>
      <c r="V70" s="133">
        <f>SUM(V71:V74)</f>
        <v>211110285</v>
      </c>
    </row>
    <row r="71" spans="1:22" s="141" customFormat="1" x14ac:dyDescent="0.25">
      <c r="A71" s="140" t="str">
        <f>gastos!M44</f>
        <v>Fortalecimiento de los sistemas de información institucional en Antioquia</v>
      </c>
      <c r="B71" s="140" t="str">
        <f>RIGHT(D71,7)</f>
        <v>0600350</v>
      </c>
      <c r="C71" s="140">
        <v>43</v>
      </c>
      <c r="D71" s="140" t="str">
        <f>gastos!Q44</f>
        <v>201010A17170600350</v>
      </c>
      <c r="E71" s="140" t="str">
        <f>LEFT(D71,6)</f>
        <v>201010</v>
      </c>
      <c r="F71" s="135">
        <f>gastos!S44</f>
        <v>117077000</v>
      </c>
      <c r="G71" s="135">
        <f>gastos!T44</f>
        <v>0</v>
      </c>
      <c r="H71" s="135">
        <f>gastos!U44</f>
        <v>0</v>
      </c>
      <c r="I71" s="135">
        <f>gastos!V44</f>
        <v>0</v>
      </c>
      <c r="J71" s="135">
        <f>gastos!W44</f>
        <v>0</v>
      </c>
      <c r="K71" s="135">
        <f>F71+G71-H71+I71-J71</f>
        <v>117077000</v>
      </c>
      <c r="L71" s="135">
        <f>gastos!Z44</f>
        <v>117070663</v>
      </c>
      <c r="M71" s="135">
        <f>gastos!AB44</f>
        <v>117070663</v>
      </c>
      <c r="N71" s="135">
        <f>gastos!Y44</f>
        <v>117070663</v>
      </c>
      <c r="O71" s="135">
        <f>gastos!AE44</f>
        <v>117070663</v>
      </c>
      <c r="P71" s="135">
        <f>K71-M71</f>
        <v>6337</v>
      </c>
      <c r="Q71" s="149">
        <f>IF(M71,M71/K71,0)</f>
        <v>0.99994587322872985</v>
      </c>
      <c r="R71" s="149">
        <f>IF(O71,O71/K71,0)</f>
        <v>0.99994587322872985</v>
      </c>
      <c r="S71" s="135">
        <f>gastos!AG44</f>
        <v>-6337</v>
      </c>
      <c r="T71" s="135">
        <f>gastos!AH44</f>
        <v>0</v>
      </c>
      <c r="U71" s="135">
        <f>gastos!AI44</f>
        <v>117070663</v>
      </c>
      <c r="V71" s="135">
        <f>gastos!AJ44</f>
        <v>117070663</v>
      </c>
    </row>
    <row r="72" spans="1:22" s="141" customFormat="1" x14ac:dyDescent="0.25">
      <c r="A72" s="140" t="str">
        <f>gastos!M45</f>
        <v>Fortalecimiento del Sistema Integrado de Gestión del Instituto de Cultura y Patrimonio de Antioquia</v>
      </c>
      <c r="B72" s="140" t="str">
        <f>RIGHT(D72,7)</f>
        <v>0600320</v>
      </c>
      <c r="C72" s="140">
        <v>44</v>
      </c>
      <c r="D72" s="140" t="str">
        <f>gastos!Q45</f>
        <v>201010A17180600320</v>
      </c>
      <c r="E72" s="140" t="str">
        <f>LEFT(D72,6)</f>
        <v>201010</v>
      </c>
      <c r="F72" s="135">
        <f>gastos!S45</f>
        <v>30000000</v>
      </c>
      <c r="G72" s="135">
        <f>gastos!T45</f>
        <v>84602911</v>
      </c>
      <c r="H72" s="135">
        <f>gastos!U45</f>
        <v>0</v>
      </c>
      <c r="I72" s="135">
        <f>gastos!V45</f>
        <v>0</v>
      </c>
      <c r="J72" s="135">
        <f>gastos!W45</f>
        <v>0</v>
      </c>
      <c r="K72" s="135">
        <f>F72+G72-H72+I72-J72</f>
        <v>114602911</v>
      </c>
      <c r="L72" s="135">
        <f>gastos!Z45</f>
        <v>84293676</v>
      </c>
      <c r="M72" s="135">
        <f>gastos!AB45</f>
        <v>84293676</v>
      </c>
      <c r="N72" s="135">
        <f>gastos!Y45</f>
        <v>84293676</v>
      </c>
      <c r="O72" s="135">
        <f>gastos!AE45</f>
        <v>84293676</v>
      </c>
      <c r="P72" s="135">
        <f>K72-M72</f>
        <v>30309235</v>
      </c>
      <c r="Q72" s="149">
        <f>IF(M72,M72/K72,0)</f>
        <v>0.73552822755086911</v>
      </c>
      <c r="R72" s="149">
        <f>IF(O72,O72/K72,0)</f>
        <v>0.73552822755086911</v>
      </c>
      <c r="S72" s="135">
        <f>gastos!AG45</f>
        <v>-1279</v>
      </c>
      <c r="T72" s="135">
        <f>gastos!AH45</f>
        <v>42985300</v>
      </c>
      <c r="U72" s="135">
        <f>gastos!AI45</f>
        <v>48149547</v>
      </c>
      <c r="V72" s="135">
        <f>gastos!AJ45</f>
        <v>48149547</v>
      </c>
    </row>
    <row r="73" spans="1:22" s="141" customFormat="1" x14ac:dyDescent="0.25">
      <c r="A73" s="140" t="str">
        <f>gastos!M51</f>
        <v>Fortalecimiento de los sistemas de información institucional en Antioquia</v>
      </c>
      <c r="B73" s="140" t="str">
        <f>RIGHT(D73,7)</f>
        <v>0600350</v>
      </c>
      <c r="C73" s="140">
        <v>49</v>
      </c>
      <c r="D73" s="140" t="str">
        <f>gastos!Q51</f>
        <v>201011A17170600350</v>
      </c>
      <c r="E73" s="140" t="str">
        <f>LEFT(D73,6)</f>
        <v>201011</v>
      </c>
      <c r="F73" s="135">
        <f>gastos!S51</f>
        <v>5150000</v>
      </c>
      <c r="G73" s="135">
        <f>gastos!T51</f>
        <v>0</v>
      </c>
      <c r="H73" s="135">
        <f>gastos!U51</f>
        <v>0</v>
      </c>
      <c r="I73" s="135">
        <f>gastos!V51</f>
        <v>0</v>
      </c>
      <c r="J73" s="135">
        <f>gastos!W51</f>
        <v>0</v>
      </c>
      <c r="K73" s="135">
        <f>F73+G73-H73+I73-J73</f>
        <v>5150000</v>
      </c>
      <c r="L73" s="135">
        <f>gastos!Z51</f>
        <v>4950000</v>
      </c>
      <c r="M73" s="135">
        <f>gastos!AB51</f>
        <v>4950000</v>
      </c>
      <c r="N73" s="135">
        <f>gastos!Y51</f>
        <v>4950000</v>
      </c>
      <c r="O73" s="135">
        <f>gastos!AE51</f>
        <v>4950000</v>
      </c>
      <c r="P73" s="135">
        <f>K73-M73</f>
        <v>200000</v>
      </c>
      <c r="Q73" s="149">
        <f>IF(M73,M73/K73,0)</f>
        <v>0.96116504854368934</v>
      </c>
      <c r="R73" s="149">
        <f>IF(O73,O73/K73,0)</f>
        <v>0.96116504854368934</v>
      </c>
      <c r="S73" s="135">
        <f>gastos!AG51</f>
        <v>0</v>
      </c>
      <c r="T73" s="135">
        <f>gastos!AH51</f>
        <v>0</v>
      </c>
      <c r="U73" s="135">
        <f>gastos!AI51</f>
        <v>0</v>
      </c>
      <c r="V73" s="135">
        <f>gastos!AJ51</f>
        <v>0</v>
      </c>
    </row>
    <row r="74" spans="1:22" s="141" customFormat="1" x14ac:dyDescent="0.25">
      <c r="A74" s="140" t="str">
        <f>gastos!M62</f>
        <v>Fortalecimiento de los sistemas de información institucional en Antioquia</v>
      </c>
      <c r="B74" s="140" t="str">
        <f>RIGHT(D74,7)</f>
        <v>0600350</v>
      </c>
      <c r="C74" s="140">
        <v>58</v>
      </c>
      <c r="D74" s="140" t="str">
        <f>gastos!Q62</f>
        <v>241011A17170600350</v>
      </c>
      <c r="E74" s="140" t="str">
        <f>LEFT(D74,6)</f>
        <v>241011</v>
      </c>
      <c r="F74" s="135">
        <f>gastos!S62</f>
        <v>0</v>
      </c>
      <c r="G74" s="135">
        <f>gastos!T62</f>
        <v>150740125</v>
      </c>
      <c r="H74" s="135">
        <f>gastos!U62</f>
        <v>0</v>
      </c>
      <c r="I74" s="135">
        <f>gastos!V62</f>
        <v>0</v>
      </c>
      <c r="J74" s="135">
        <f>gastos!W62</f>
        <v>0</v>
      </c>
      <c r="K74" s="135">
        <f>F74+G74-H74+I74-J74</f>
        <v>150740125</v>
      </c>
      <c r="L74" s="135">
        <f>gastos!Z62</f>
        <v>144569249</v>
      </c>
      <c r="M74" s="135">
        <f>gastos!AB62</f>
        <v>144569249</v>
      </c>
      <c r="N74" s="135">
        <f>gastos!Y62</f>
        <v>144569249</v>
      </c>
      <c r="O74" s="135">
        <f>gastos!AE62</f>
        <v>118601249</v>
      </c>
      <c r="P74" s="135">
        <f>K74-M74</f>
        <v>6170876</v>
      </c>
      <c r="Q74" s="149">
        <f>IF(M74,M74/K74,0)</f>
        <v>0.9590628175477498</v>
      </c>
      <c r="R74" s="149">
        <f>IF(O74,O74/K74,0)</f>
        <v>0.78679282639575887</v>
      </c>
      <c r="S74" s="135">
        <f>gastos!AG62</f>
        <v>-466</v>
      </c>
      <c r="T74" s="135">
        <f>gastos!AH62</f>
        <v>0</v>
      </c>
      <c r="U74" s="135">
        <f>gastos!AI62</f>
        <v>71858075</v>
      </c>
      <c r="V74" s="135">
        <f>gastos!AJ62</f>
        <v>45890075</v>
      </c>
    </row>
    <row r="76" spans="1:22" x14ac:dyDescent="0.25">
      <c r="G76" s="131">
        <f>gastos!T67-vigencia!G2</f>
        <v>-11280860031</v>
      </c>
      <c r="K76" s="131"/>
    </row>
    <row r="78" spans="1:22" x14ac:dyDescent="0.25">
      <c r="F78" s="131"/>
      <c r="G78" s="131"/>
      <c r="H78" s="131"/>
      <c r="I78" s="131"/>
      <c r="J78" s="131"/>
      <c r="K78" s="131"/>
      <c r="L78" s="131"/>
      <c r="M78" s="131"/>
      <c r="N78" s="131"/>
      <c r="O78" s="131"/>
      <c r="P78" s="131"/>
    </row>
    <row r="79" spans="1:22" x14ac:dyDescent="0.25">
      <c r="K79" s="143"/>
    </row>
  </sheetData>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zoomScale="140" workbookViewId="0">
      <pane xSplit="4" ySplit="1" topLeftCell="I29" activePane="bottomRight" state="frozen"/>
      <selection pane="topRight" activeCell="E1" sqref="E1"/>
      <selection pane="bottomLeft" activeCell="A2" sqref="A2"/>
      <selection pane="bottomRight" activeCell="N31" sqref="N31"/>
    </sheetView>
  </sheetViews>
  <sheetFormatPr baseColWidth="10" defaultRowHeight="25.5" customHeight="1" x14ac:dyDescent="0.25"/>
  <cols>
    <col min="1" max="1" width="15.6640625" style="154" customWidth="1"/>
    <col min="2" max="2" width="8.88671875" customWidth="1"/>
    <col min="3" max="3" width="7.109375" customWidth="1"/>
    <col min="4" max="4" width="11.33203125" customWidth="1"/>
    <col min="5" max="5" width="14.44140625" style="77" customWidth="1"/>
    <col min="6" max="6" width="15.109375" style="77" customWidth="1"/>
    <col min="7" max="7" width="16.5546875" style="77" customWidth="1"/>
    <col min="8" max="8" width="15.109375" style="77" customWidth="1"/>
    <col min="9" max="9" width="19" style="77" customWidth="1"/>
    <col min="10" max="10" width="15" style="77" customWidth="1"/>
    <col min="11" max="11" width="11.109375" style="159" customWidth="1"/>
    <col min="12" max="12" width="10.6640625" style="159" customWidth="1"/>
    <col min="13" max="13" width="14.33203125" style="77" customWidth="1"/>
    <col min="14" max="14" width="15.6640625" style="77" customWidth="1"/>
  </cols>
  <sheetData>
    <row r="1" spans="1:15" ht="25.5" customHeight="1" thickBot="1" x14ac:dyDescent="0.3">
      <c r="A1" s="25" t="s">
        <v>263</v>
      </c>
      <c r="B1" s="26" t="s">
        <v>201</v>
      </c>
      <c r="C1" s="27" t="s">
        <v>204</v>
      </c>
      <c r="D1" s="26" t="s">
        <v>264</v>
      </c>
      <c r="E1" s="75" t="s">
        <v>265</v>
      </c>
      <c r="F1" s="75" t="s">
        <v>266</v>
      </c>
      <c r="G1" s="75" t="s">
        <v>267</v>
      </c>
      <c r="H1" s="75" t="s">
        <v>268</v>
      </c>
      <c r="I1" s="75" t="s">
        <v>269</v>
      </c>
      <c r="J1" s="75" t="s">
        <v>270</v>
      </c>
      <c r="K1" s="155" t="s">
        <v>271</v>
      </c>
      <c r="L1" s="155" t="s">
        <v>272</v>
      </c>
      <c r="M1" s="79" t="s">
        <v>273</v>
      </c>
      <c r="N1" s="75" t="s">
        <v>214</v>
      </c>
    </row>
    <row r="2" spans="1:15" ht="25.5" customHeight="1" thickBot="1" x14ac:dyDescent="0.3">
      <c r="A2" s="201" t="s">
        <v>274</v>
      </c>
      <c r="B2" s="214" t="s">
        <v>275</v>
      </c>
      <c r="C2" s="113" t="s">
        <v>276</v>
      </c>
      <c r="D2" s="113" t="s">
        <v>277</v>
      </c>
      <c r="E2" s="76">
        <f>vigencia!K71</f>
        <v>117077000</v>
      </c>
      <c r="F2" s="76">
        <f>vigencia!L71</f>
        <v>117070663</v>
      </c>
      <c r="G2" s="76">
        <f>F2-H2</f>
        <v>0</v>
      </c>
      <c r="H2" s="76">
        <f>vigencia!M71</f>
        <v>117070663</v>
      </c>
      <c r="I2" s="76">
        <f>vigencia!N71</f>
        <v>117070663</v>
      </c>
      <c r="J2" s="76">
        <f t="shared" ref="J2:J7" si="0">E2-F2</f>
        <v>6337</v>
      </c>
      <c r="K2" s="156">
        <f>IF(H2,H2/E2,0)</f>
        <v>0.99994587322872985</v>
      </c>
      <c r="L2" s="156">
        <f>IF(I2,I2/E2,0)</f>
        <v>0.99994587322872985</v>
      </c>
      <c r="M2" s="114">
        <f>SUM(J2:J4)</f>
        <v>6377213</v>
      </c>
      <c r="N2" s="76">
        <f>vigencia!O71</f>
        <v>117070663</v>
      </c>
    </row>
    <row r="3" spans="1:15" ht="25.5" customHeight="1" thickBot="1" x14ac:dyDescent="0.3">
      <c r="A3" s="199"/>
      <c r="B3" s="215"/>
      <c r="C3" s="74" t="s">
        <v>278</v>
      </c>
      <c r="D3" s="91" t="s">
        <v>279</v>
      </c>
      <c r="E3" s="115">
        <f>vigencia!K73</f>
        <v>5150000</v>
      </c>
      <c r="F3" s="115">
        <f>vigencia!L73</f>
        <v>4950000</v>
      </c>
      <c r="G3" s="76">
        <f t="shared" ref="G3:G30" si="1">F3-H3</f>
        <v>0</v>
      </c>
      <c r="H3" s="115">
        <f>vigencia!M73</f>
        <v>4950000</v>
      </c>
      <c r="I3" s="115">
        <f>vigencia!N73</f>
        <v>4950000</v>
      </c>
      <c r="J3" s="76">
        <f t="shared" si="0"/>
        <v>200000</v>
      </c>
      <c r="K3" s="156">
        <f t="shared" ref="K3:K30" si="2">IF(H3,H3/E3,0)</f>
        <v>0.96116504854368934</v>
      </c>
      <c r="L3" s="156">
        <f t="shared" ref="L3:L30" si="3">IF(I3,I3/E3,0)</f>
        <v>0.96116504854368934</v>
      </c>
      <c r="M3" s="116"/>
      <c r="N3" s="115">
        <f>vigencia!O73</f>
        <v>4950000</v>
      </c>
    </row>
    <row r="4" spans="1:15" ht="25.5" customHeight="1" thickBot="1" x14ac:dyDescent="0.3">
      <c r="A4" s="200"/>
      <c r="B4" s="216"/>
      <c r="C4" s="74" t="s">
        <v>280</v>
      </c>
      <c r="D4" s="74" t="s">
        <v>281</v>
      </c>
      <c r="E4" s="115">
        <f>vigencia!K74</f>
        <v>150740125</v>
      </c>
      <c r="F4" s="115">
        <f>vigencia!L74</f>
        <v>144569249</v>
      </c>
      <c r="G4" s="76">
        <f t="shared" si="1"/>
        <v>0</v>
      </c>
      <c r="H4" s="115">
        <f>vigencia!M74</f>
        <v>144569249</v>
      </c>
      <c r="I4" s="115">
        <f>vigencia!N74</f>
        <v>144569249</v>
      </c>
      <c r="J4" s="76">
        <f t="shared" si="0"/>
        <v>6170876</v>
      </c>
      <c r="K4" s="156">
        <f t="shared" si="2"/>
        <v>0.9590628175477498</v>
      </c>
      <c r="L4" s="156">
        <f t="shared" si="3"/>
        <v>0.9590628175477498</v>
      </c>
      <c r="M4" s="117"/>
      <c r="N4" s="115">
        <f>vigencia!O74</f>
        <v>118601249</v>
      </c>
    </row>
    <row r="5" spans="1:15" ht="25.5" customHeight="1" thickBot="1" x14ac:dyDescent="0.3">
      <c r="A5" s="195" t="s">
        <v>282</v>
      </c>
      <c r="B5" s="217" t="s">
        <v>283</v>
      </c>
      <c r="C5" s="102" t="s">
        <v>276</v>
      </c>
      <c r="D5" s="102" t="s">
        <v>277</v>
      </c>
      <c r="E5" s="103">
        <f>vigencia!K50</f>
        <v>348700626</v>
      </c>
      <c r="F5" s="103">
        <f>vigencia!L50</f>
        <v>245665277</v>
      </c>
      <c r="G5" s="104">
        <f t="shared" si="1"/>
        <v>0</v>
      </c>
      <c r="H5" s="103">
        <f>vigencia!M50</f>
        <v>245665277</v>
      </c>
      <c r="I5" s="103">
        <f>vigencia!N50</f>
        <v>245665277</v>
      </c>
      <c r="J5" s="104">
        <f t="shared" si="0"/>
        <v>103035349</v>
      </c>
      <c r="K5" s="157">
        <f t="shared" si="2"/>
        <v>0.70451630620244432</v>
      </c>
      <c r="L5" s="157">
        <f t="shared" si="3"/>
        <v>0.70451630620244432</v>
      </c>
      <c r="M5" s="105">
        <f>SUM(J5:J6)</f>
        <v>103035349</v>
      </c>
      <c r="N5" s="103">
        <f>vigencia!O50</f>
        <v>234266173</v>
      </c>
    </row>
    <row r="6" spans="1:15" ht="25.5" customHeight="1" thickBot="1" x14ac:dyDescent="0.3">
      <c r="A6" s="202"/>
      <c r="B6" s="218"/>
      <c r="C6" s="106" t="s">
        <v>280</v>
      </c>
      <c r="D6" s="107" t="s">
        <v>281</v>
      </c>
      <c r="E6" s="108">
        <f>vigencia!K54</f>
        <v>0</v>
      </c>
      <c r="F6" s="108">
        <f>vigencia!L54</f>
        <v>0</v>
      </c>
      <c r="G6" s="104">
        <f t="shared" si="1"/>
        <v>0</v>
      </c>
      <c r="H6" s="108">
        <f>vigencia!M54</f>
        <v>0</v>
      </c>
      <c r="I6" s="108">
        <f>vigencia!N54</f>
        <v>0</v>
      </c>
      <c r="J6" s="104">
        <f t="shared" si="0"/>
        <v>0</v>
      </c>
      <c r="K6" s="157">
        <f t="shared" si="2"/>
        <v>0</v>
      </c>
      <c r="L6" s="157">
        <f t="shared" si="3"/>
        <v>0</v>
      </c>
      <c r="M6" s="109"/>
      <c r="N6" s="108">
        <f>vigencia!O54</f>
        <v>0</v>
      </c>
    </row>
    <row r="7" spans="1:15" ht="25.5" customHeight="1" thickBot="1" x14ac:dyDescent="0.3">
      <c r="A7" s="160" t="s">
        <v>168</v>
      </c>
      <c r="B7" s="73" t="s">
        <v>284</v>
      </c>
      <c r="C7" s="113" t="s">
        <v>276</v>
      </c>
      <c r="D7" s="113" t="s">
        <v>277</v>
      </c>
      <c r="E7" s="76">
        <f>vigencia!K72</f>
        <v>114602911</v>
      </c>
      <c r="F7" s="76">
        <f>vigencia!L72</f>
        <v>84293676</v>
      </c>
      <c r="G7" s="76">
        <f t="shared" si="1"/>
        <v>0</v>
      </c>
      <c r="H7" s="76">
        <f>vigencia!M72</f>
        <v>84293676</v>
      </c>
      <c r="I7" s="76">
        <f>vigencia!N72</f>
        <v>84293676</v>
      </c>
      <c r="J7" s="76">
        <f t="shared" si="0"/>
        <v>30309235</v>
      </c>
      <c r="K7" s="156">
        <f t="shared" si="2"/>
        <v>0.73552822755086911</v>
      </c>
      <c r="L7" s="156">
        <f t="shared" si="3"/>
        <v>0.73552822755086911</v>
      </c>
      <c r="M7" s="118">
        <f>SUM(J7:J7)</f>
        <v>30309235</v>
      </c>
      <c r="N7" s="76">
        <f>vigencia!O72</f>
        <v>84293676</v>
      </c>
      <c r="O7" s="82"/>
    </row>
    <row r="8" spans="1:15" ht="25.5" customHeight="1" thickBot="1" x14ac:dyDescent="0.3">
      <c r="A8" s="203" t="s">
        <v>147</v>
      </c>
      <c r="B8" s="219" t="s">
        <v>285</v>
      </c>
      <c r="C8" s="106" t="s">
        <v>276</v>
      </c>
      <c r="D8" s="106" t="s">
        <v>277</v>
      </c>
      <c r="E8" s="108">
        <f>vigencia!K49</f>
        <v>1205225827</v>
      </c>
      <c r="F8" s="108">
        <f>vigencia!L49</f>
        <v>1081064280</v>
      </c>
      <c r="G8" s="104">
        <f t="shared" si="1"/>
        <v>0</v>
      </c>
      <c r="H8" s="108">
        <f>vigencia!M49</f>
        <v>1081064280</v>
      </c>
      <c r="I8" s="108">
        <f>vigencia!N49</f>
        <v>1081064280</v>
      </c>
      <c r="J8" s="104">
        <f t="shared" ref="J8:J30" si="4">E8-F8</f>
        <v>124161547</v>
      </c>
      <c r="K8" s="157">
        <f t="shared" si="2"/>
        <v>0.89698067846002105</v>
      </c>
      <c r="L8" s="157">
        <f t="shared" si="3"/>
        <v>0.89698067846002105</v>
      </c>
      <c r="M8" s="110">
        <f>SUM(J8:J10)</f>
        <v>2589161547</v>
      </c>
      <c r="N8" s="108">
        <f>vigencia!O49</f>
        <v>1070931744</v>
      </c>
    </row>
    <row r="9" spans="1:15" ht="25.5" customHeight="1" thickBot="1" x14ac:dyDescent="0.3">
      <c r="A9" s="204"/>
      <c r="B9" s="213"/>
      <c r="C9" s="106" t="s">
        <v>278</v>
      </c>
      <c r="D9" s="102" t="s">
        <v>277</v>
      </c>
      <c r="E9" s="108">
        <f>vigencia!K67</f>
        <v>1000000000</v>
      </c>
      <c r="F9" s="108">
        <f>vigencia!L67</f>
        <v>29774173</v>
      </c>
      <c r="G9" s="104">
        <f t="shared" si="1"/>
        <v>0</v>
      </c>
      <c r="H9" s="108">
        <f>vigencia!M67</f>
        <v>29774173</v>
      </c>
      <c r="I9" s="108">
        <f>vigencia!N67</f>
        <v>29774173</v>
      </c>
      <c r="J9" s="104">
        <f t="shared" si="4"/>
        <v>970225827</v>
      </c>
      <c r="K9" s="157">
        <f t="shared" si="2"/>
        <v>2.9774173000000001E-2</v>
      </c>
      <c r="L9" s="157">
        <f t="shared" si="3"/>
        <v>2.9774173000000001E-2</v>
      </c>
      <c r="M9" s="110"/>
      <c r="N9" s="108">
        <f>vigencia!O67</f>
        <v>29774173</v>
      </c>
    </row>
    <row r="10" spans="1:15" ht="25.5" customHeight="1" thickBot="1" x14ac:dyDescent="0.3">
      <c r="A10" s="205"/>
      <c r="B10" s="220"/>
      <c r="C10" s="106" t="s">
        <v>280</v>
      </c>
      <c r="D10" s="107" t="s">
        <v>281</v>
      </c>
      <c r="E10" s="108">
        <f>vigencia!K65</f>
        <v>1494774173</v>
      </c>
      <c r="F10" s="108">
        <f>vigencia!L65</f>
        <v>0</v>
      </c>
      <c r="G10" s="104">
        <f t="shared" si="1"/>
        <v>0</v>
      </c>
      <c r="H10" s="108">
        <f>vigencia!M65</f>
        <v>0</v>
      </c>
      <c r="I10" s="108">
        <f>vigencia!N65</f>
        <v>0</v>
      </c>
      <c r="J10" s="104">
        <f t="shared" si="4"/>
        <v>1494774173</v>
      </c>
      <c r="K10" s="157">
        <f t="shared" si="2"/>
        <v>0</v>
      </c>
      <c r="L10" s="157">
        <f t="shared" si="3"/>
        <v>0</v>
      </c>
      <c r="M10" s="110"/>
      <c r="N10" s="108">
        <f>vigencia!O65</f>
        <v>0</v>
      </c>
    </row>
    <row r="11" spans="1:15" s="82" customFormat="1" ht="25.5" customHeight="1" thickBot="1" x14ac:dyDescent="0.3">
      <c r="A11" s="198" t="s">
        <v>145</v>
      </c>
      <c r="B11" s="221" t="s">
        <v>286</v>
      </c>
      <c r="C11" s="119" t="s">
        <v>276</v>
      </c>
      <c r="D11" s="119" t="s">
        <v>277</v>
      </c>
      <c r="E11" s="120">
        <f>vigencia!K48</f>
        <v>300000000</v>
      </c>
      <c r="F11" s="120">
        <f>vigencia!L48</f>
        <v>300000000</v>
      </c>
      <c r="G11" s="76">
        <f t="shared" si="1"/>
        <v>0</v>
      </c>
      <c r="H11" s="120">
        <f>vigencia!M48</f>
        <v>300000000</v>
      </c>
      <c r="I11" s="120">
        <f>vigencia!N48</f>
        <v>300000000</v>
      </c>
      <c r="J11" s="76">
        <f t="shared" si="4"/>
        <v>0</v>
      </c>
      <c r="K11" s="156">
        <f t="shared" si="2"/>
        <v>1</v>
      </c>
      <c r="L11" s="156">
        <f t="shared" si="3"/>
        <v>1</v>
      </c>
      <c r="M11" s="121">
        <f>SUM(J11:J13)</f>
        <v>4057077</v>
      </c>
      <c r="N11" s="120">
        <f>vigencia!O48</f>
        <v>134668658</v>
      </c>
    </row>
    <row r="12" spans="1:15" s="82" customFormat="1" ht="25.5" customHeight="1" thickBot="1" x14ac:dyDescent="0.3">
      <c r="A12" s="199"/>
      <c r="B12" s="222"/>
      <c r="C12" s="119" t="s">
        <v>280</v>
      </c>
      <c r="D12" s="122" t="s">
        <v>281</v>
      </c>
      <c r="E12" s="120">
        <f>vigencia!K69</f>
        <v>69707887</v>
      </c>
      <c r="F12" s="120">
        <f>vigencia!L69</f>
        <v>65650810</v>
      </c>
      <c r="G12" s="76">
        <f t="shared" si="1"/>
        <v>0</v>
      </c>
      <c r="H12" s="120">
        <f>vigencia!M69</f>
        <v>65650810</v>
      </c>
      <c r="I12" s="120">
        <f>vigencia!N69</f>
        <v>65650810</v>
      </c>
      <c r="J12" s="76">
        <f t="shared" si="4"/>
        <v>4057077</v>
      </c>
      <c r="K12" s="156">
        <f t="shared" si="2"/>
        <v>0.94179888138052437</v>
      </c>
      <c r="L12" s="156">
        <f t="shared" si="3"/>
        <v>0.94179888138052437</v>
      </c>
      <c r="M12" s="120"/>
      <c r="N12" s="120">
        <f>vigencia!O69</f>
        <v>65650810</v>
      </c>
    </row>
    <row r="13" spans="1:15" s="82" customFormat="1" ht="25.5" customHeight="1" thickBot="1" x14ac:dyDescent="0.3">
      <c r="A13" s="200"/>
      <c r="B13" s="223"/>
      <c r="C13" s="119" t="s">
        <v>278</v>
      </c>
      <c r="D13" s="119" t="s">
        <v>277</v>
      </c>
      <c r="E13" s="120">
        <f>vigencia!K58</f>
        <v>0</v>
      </c>
      <c r="F13" s="120">
        <f>vigencia!L58</f>
        <v>0</v>
      </c>
      <c r="G13" s="76">
        <f t="shared" si="1"/>
        <v>0</v>
      </c>
      <c r="H13" s="120">
        <f>vigencia!M58</f>
        <v>0</v>
      </c>
      <c r="I13" s="120">
        <f>vigencia!N58</f>
        <v>0</v>
      </c>
      <c r="J13" s="76">
        <f t="shared" si="4"/>
        <v>0</v>
      </c>
      <c r="K13" s="156">
        <f t="shared" si="2"/>
        <v>0</v>
      </c>
      <c r="L13" s="156">
        <f t="shared" si="3"/>
        <v>0</v>
      </c>
      <c r="M13" s="120"/>
      <c r="N13" s="120">
        <f>vigencia!O58</f>
        <v>0</v>
      </c>
    </row>
    <row r="14" spans="1:15" ht="25.5" customHeight="1" thickBot="1" x14ac:dyDescent="0.3">
      <c r="A14" s="195" t="s">
        <v>287</v>
      </c>
      <c r="B14" s="217" t="s">
        <v>288</v>
      </c>
      <c r="C14" s="102" t="s">
        <v>276</v>
      </c>
      <c r="D14" s="102" t="s">
        <v>277</v>
      </c>
      <c r="E14" s="103">
        <f>vigencia!K52</f>
        <v>1505864647</v>
      </c>
      <c r="F14" s="103">
        <f>vigencia!L52</f>
        <v>495802470</v>
      </c>
      <c r="G14" s="104">
        <f t="shared" si="1"/>
        <v>0</v>
      </c>
      <c r="H14" s="103">
        <f>vigencia!M52</f>
        <v>495802470</v>
      </c>
      <c r="I14" s="103">
        <f>vigencia!N52</f>
        <v>110000000</v>
      </c>
      <c r="J14" s="104">
        <f t="shared" si="4"/>
        <v>1010062177</v>
      </c>
      <c r="K14" s="157">
        <f t="shared" si="2"/>
        <v>0.32924769897994688</v>
      </c>
      <c r="L14" s="157">
        <f t="shared" si="3"/>
        <v>7.3047733884411992E-2</v>
      </c>
      <c r="M14" s="105">
        <f>SUM(J14:J16)</f>
        <v>1047267624</v>
      </c>
      <c r="N14" s="103">
        <f>vigencia!O52</f>
        <v>85000000</v>
      </c>
    </row>
    <row r="15" spans="1:15" ht="25.5" customHeight="1" thickBot="1" x14ac:dyDescent="0.3">
      <c r="A15" s="196"/>
      <c r="B15" s="224"/>
      <c r="C15" s="102" t="s">
        <v>278</v>
      </c>
      <c r="D15" s="102" t="s">
        <v>289</v>
      </c>
      <c r="E15" s="103">
        <f>vigencia!K59</f>
        <v>214135353</v>
      </c>
      <c r="F15" s="103">
        <f>vigencia!L59</f>
        <v>214135353</v>
      </c>
      <c r="G15" s="104">
        <f t="shared" si="1"/>
        <v>0</v>
      </c>
      <c r="H15" s="103">
        <f>vigencia!M59</f>
        <v>214135353</v>
      </c>
      <c r="I15" s="103">
        <f>vigencia!N59</f>
        <v>0</v>
      </c>
      <c r="J15" s="104">
        <f t="shared" si="4"/>
        <v>0</v>
      </c>
      <c r="K15" s="157">
        <f t="shared" si="2"/>
        <v>1</v>
      </c>
      <c r="L15" s="157">
        <f t="shared" si="3"/>
        <v>0</v>
      </c>
      <c r="M15" s="111"/>
      <c r="N15" s="103">
        <f>vigencia!O59</f>
        <v>0</v>
      </c>
    </row>
    <row r="16" spans="1:15" ht="25.5" customHeight="1" thickBot="1" x14ac:dyDescent="0.3">
      <c r="A16" s="197"/>
      <c r="B16" s="225"/>
      <c r="C16" s="102" t="s">
        <v>280</v>
      </c>
      <c r="D16" s="107" t="s">
        <v>281</v>
      </c>
      <c r="E16" s="103">
        <f>vigencia!K66</f>
        <v>141330620</v>
      </c>
      <c r="F16" s="103">
        <f>vigencia!L66</f>
        <v>104125173</v>
      </c>
      <c r="G16" s="104">
        <f t="shared" si="1"/>
        <v>0</v>
      </c>
      <c r="H16" s="103">
        <f>vigencia!M66</f>
        <v>104125173</v>
      </c>
      <c r="I16" s="103">
        <f>vigencia!N66</f>
        <v>5000000</v>
      </c>
      <c r="J16" s="104">
        <f t="shared" si="4"/>
        <v>37205447</v>
      </c>
      <c r="K16" s="157">
        <f t="shared" si="2"/>
        <v>0.73674885881063845</v>
      </c>
      <c r="L16" s="157">
        <f t="shared" si="3"/>
        <v>3.537803768213852E-2</v>
      </c>
      <c r="M16" s="112"/>
      <c r="N16" s="103">
        <f>vigencia!O66</f>
        <v>0</v>
      </c>
    </row>
    <row r="17" spans="1:14" s="82" customFormat="1" ht="25.5" customHeight="1" thickBot="1" x14ac:dyDescent="0.3">
      <c r="A17" s="198" t="s">
        <v>137</v>
      </c>
      <c r="B17" s="206" t="s">
        <v>290</v>
      </c>
      <c r="C17" s="119" t="s">
        <v>276</v>
      </c>
      <c r="D17" s="119" t="s">
        <v>277</v>
      </c>
      <c r="E17" s="120">
        <f>vigencia!K46</f>
        <v>0</v>
      </c>
      <c r="F17" s="120">
        <f>vigencia!L46</f>
        <v>0</v>
      </c>
      <c r="G17" s="76">
        <f t="shared" si="1"/>
        <v>0</v>
      </c>
      <c r="H17" s="120">
        <f>vigencia!M46</f>
        <v>0</v>
      </c>
      <c r="I17" s="120">
        <f>vigencia!N46</f>
        <v>0</v>
      </c>
      <c r="J17" s="76">
        <f t="shared" si="4"/>
        <v>0</v>
      </c>
      <c r="K17" s="156">
        <f t="shared" si="2"/>
        <v>0</v>
      </c>
      <c r="L17" s="156">
        <f t="shared" si="3"/>
        <v>0</v>
      </c>
      <c r="M17" s="121">
        <f>SUM(J17:J18)</f>
        <v>5500000</v>
      </c>
      <c r="N17" s="120">
        <f>vigencia!O46</f>
        <v>0</v>
      </c>
    </row>
    <row r="18" spans="1:14" s="82" customFormat="1" ht="25.5" customHeight="1" thickBot="1" x14ac:dyDescent="0.3">
      <c r="A18" s="200"/>
      <c r="B18" s="207"/>
      <c r="C18" s="119" t="s">
        <v>280</v>
      </c>
      <c r="D18" s="74" t="s">
        <v>281</v>
      </c>
      <c r="E18" s="120">
        <f>vigencia!K63</f>
        <v>18000000</v>
      </c>
      <c r="F18" s="120">
        <f>vigencia!L63</f>
        <v>12500000</v>
      </c>
      <c r="G18" s="76">
        <f t="shared" si="1"/>
        <v>0</v>
      </c>
      <c r="H18" s="120">
        <f>vigencia!M63</f>
        <v>12500000</v>
      </c>
      <c r="I18" s="120">
        <f>vigencia!N63</f>
        <v>12500000</v>
      </c>
      <c r="J18" s="76">
        <f t="shared" si="4"/>
        <v>5500000</v>
      </c>
      <c r="K18" s="156">
        <f t="shared" si="2"/>
        <v>0.69444444444444442</v>
      </c>
      <c r="L18" s="156">
        <f t="shared" si="3"/>
        <v>0.69444444444444442</v>
      </c>
      <c r="M18" s="117"/>
      <c r="N18" s="120">
        <f>vigencia!O63</f>
        <v>0</v>
      </c>
    </row>
    <row r="19" spans="1:14" s="68" customFormat="1" ht="25.5" customHeight="1" thickBot="1" x14ac:dyDescent="0.3">
      <c r="A19" s="195" t="s">
        <v>141</v>
      </c>
      <c r="B19" s="208" t="s">
        <v>291</v>
      </c>
      <c r="C19" s="102" t="s">
        <v>276</v>
      </c>
      <c r="D19" s="102" t="s">
        <v>277</v>
      </c>
      <c r="E19" s="103">
        <f>vigencia!K47</f>
        <v>0</v>
      </c>
      <c r="F19" s="103">
        <f>vigencia!L47</f>
        <v>0</v>
      </c>
      <c r="G19" s="104">
        <f t="shared" si="1"/>
        <v>0</v>
      </c>
      <c r="H19" s="103">
        <f>vigencia!M47</f>
        <v>0</v>
      </c>
      <c r="I19" s="103">
        <f>vigencia!N47</f>
        <v>0</v>
      </c>
      <c r="J19" s="104">
        <f t="shared" si="4"/>
        <v>0</v>
      </c>
      <c r="K19" s="157">
        <f t="shared" si="2"/>
        <v>0</v>
      </c>
      <c r="L19" s="157">
        <f t="shared" si="3"/>
        <v>0</v>
      </c>
      <c r="M19" s="105">
        <f>SUM(J19:J21)</f>
        <v>18398000</v>
      </c>
      <c r="N19" s="103">
        <f>vigencia!O47</f>
        <v>0</v>
      </c>
    </row>
    <row r="20" spans="1:14" s="68" customFormat="1" ht="25.5" customHeight="1" thickBot="1" x14ac:dyDescent="0.3">
      <c r="A20" s="196"/>
      <c r="B20" s="209"/>
      <c r="C20" s="102" t="s">
        <v>278</v>
      </c>
      <c r="D20" s="102" t="s">
        <v>277</v>
      </c>
      <c r="E20" s="103">
        <f>vigencia!K57</f>
        <v>0</v>
      </c>
      <c r="F20" s="103">
        <f>vigencia!L57</f>
        <v>0</v>
      </c>
      <c r="G20" s="104">
        <f t="shared" si="1"/>
        <v>0</v>
      </c>
      <c r="H20" s="103">
        <f>vigencia!M57</f>
        <v>0</v>
      </c>
      <c r="I20" s="103">
        <f>vigencia!N57</f>
        <v>0</v>
      </c>
      <c r="J20" s="104">
        <f t="shared" si="4"/>
        <v>0</v>
      </c>
      <c r="K20" s="157">
        <f t="shared" si="2"/>
        <v>0</v>
      </c>
      <c r="L20" s="157">
        <f t="shared" si="3"/>
        <v>0</v>
      </c>
      <c r="M20" s="111"/>
      <c r="N20" s="103">
        <f>vigencia!O57</f>
        <v>0</v>
      </c>
    </row>
    <row r="21" spans="1:14" s="68" customFormat="1" ht="25.5" customHeight="1" thickBot="1" x14ac:dyDescent="0.3">
      <c r="A21" s="197"/>
      <c r="B21" s="210"/>
      <c r="C21" s="102" t="s">
        <v>280</v>
      </c>
      <c r="D21" s="107" t="s">
        <v>281</v>
      </c>
      <c r="E21" s="103">
        <f>vigencia!K64</f>
        <v>450000000</v>
      </c>
      <c r="F21" s="103">
        <f>vigencia!L64</f>
        <v>431602000</v>
      </c>
      <c r="G21" s="104">
        <f t="shared" si="1"/>
        <v>0</v>
      </c>
      <c r="H21" s="103">
        <f>vigencia!M64</f>
        <v>431602000</v>
      </c>
      <c r="I21" s="103">
        <f>vigencia!N64</f>
        <v>310342000</v>
      </c>
      <c r="J21" s="104">
        <f t="shared" si="4"/>
        <v>18398000</v>
      </c>
      <c r="K21" s="157">
        <f t="shared" si="2"/>
        <v>0.95911555555555561</v>
      </c>
      <c r="L21" s="157">
        <f t="shared" si="3"/>
        <v>0.68964888888888887</v>
      </c>
      <c r="M21" s="112"/>
      <c r="N21" s="103">
        <f>vigencia!O64</f>
        <v>209142000</v>
      </c>
    </row>
    <row r="22" spans="1:14" s="82" customFormat="1" ht="25.5" customHeight="1" thickBot="1" x14ac:dyDescent="0.3">
      <c r="A22" s="198" t="s">
        <v>133</v>
      </c>
      <c r="B22" s="206" t="s">
        <v>292</v>
      </c>
      <c r="C22" s="119" t="s">
        <v>276</v>
      </c>
      <c r="D22" s="119" t="s">
        <v>293</v>
      </c>
      <c r="E22" s="120">
        <f>vigencia!K45</f>
        <v>600000000</v>
      </c>
      <c r="F22" s="120">
        <f>vigencia!L45</f>
        <v>412711100</v>
      </c>
      <c r="G22" s="76">
        <f t="shared" si="1"/>
        <v>0</v>
      </c>
      <c r="H22" s="120">
        <f>vigencia!M45</f>
        <v>412711100</v>
      </c>
      <c r="I22" s="120">
        <f>vigencia!N45</f>
        <v>412711100</v>
      </c>
      <c r="J22" s="76">
        <f t="shared" si="4"/>
        <v>187288900</v>
      </c>
      <c r="K22" s="156">
        <f t="shared" si="2"/>
        <v>0.68785183333333333</v>
      </c>
      <c r="L22" s="156">
        <f t="shared" si="3"/>
        <v>0.68785183333333333</v>
      </c>
      <c r="M22" s="121">
        <f>SUM(J22:J26)</f>
        <v>1505890082</v>
      </c>
      <c r="N22" s="120">
        <f>vigencia!O45</f>
        <v>412711100</v>
      </c>
    </row>
    <row r="23" spans="1:14" s="82" customFormat="1" ht="25.5" customHeight="1" thickBot="1" x14ac:dyDescent="0.3">
      <c r="A23" s="199"/>
      <c r="B23" s="211"/>
      <c r="C23" s="119" t="s">
        <v>278</v>
      </c>
      <c r="D23" s="119" t="s">
        <v>293</v>
      </c>
      <c r="E23" s="120">
        <f>vigencia!K53</f>
        <v>0</v>
      </c>
      <c r="F23" s="120">
        <f>vigencia!L53</f>
        <v>0</v>
      </c>
      <c r="G23" s="76">
        <f t="shared" si="1"/>
        <v>0</v>
      </c>
      <c r="H23" s="120">
        <f>vigencia!M53</f>
        <v>0</v>
      </c>
      <c r="I23" s="120">
        <f>vigencia!N53</f>
        <v>0</v>
      </c>
      <c r="J23" s="76">
        <f t="shared" si="4"/>
        <v>0</v>
      </c>
      <c r="K23" s="156">
        <f t="shared" si="2"/>
        <v>0</v>
      </c>
      <c r="L23" s="156">
        <f t="shared" si="3"/>
        <v>0</v>
      </c>
      <c r="M23" s="116"/>
      <c r="N23" s="120">
        <f>vigencia!O53</f>
        <v>0</v>
      </c>
    </row>
    <row r="24" spans="1:14" s="82" customFormat="1" ht="25.5" customHeight="1" thickBot="1" x14ac:dyDescent="0.3">
      <c r="A24" s="199"/>
      <c r="B24" s="211"/>
      <c r="C24" s="119" t="s">
        <v>280</v>
      </c>
      <c r="D24" s="122" t="s">
        <v>281</v>
      </c>
      <c r="E24" s="120">
        <f>vigencia!K68</f>
        <v>1292058215</v>
      </c>
      <c r="F24" s="120">
        <f>vigencia!L68</f>
        <v>1275711986</v>
      </c>
      <c r="G24" s="76">
        <f t="shared" si="1"/>
        <v>0</v>
      </c>
      <c r="H24" s="120">
        <f>vigencia!M68</f>
        <v>1275711986</v>
      </c>
      <c r="I24" s="120">
        <f>vigencia!N68</f>
        <v>1275711986</v>
      </c>
      <c r="J24" s="76">
        <f t="shared" si="4"/>
        <v>16346229</v>
      </c>
      <c r="K24" s="156">
        <f t="shared" si="2"/>
        <v>0.98734869001239234</v>
      </c>
      <c r="L24" s="156">
        <f t="shared" si="3"/>
        <v>0.98734869001239234</v>
      </c>
      <c r="M24" s="120"/>
      <c r="N24" s="120">
        <f>vigencia!O68</f>
        <v>1256211986</v>
      </c>
    </row>
    <row r="25" spans="1:14" s="82" customFormat="1" ht="25.5" customHeight="1" thickBot="1" x14ac:dyDescent="0.3">
      <c r="A25" s="199"/>
      <c r="B25" s="211"/>
      <c r="C25" s="119" t="s">
        <v>294</v>
      </c>
      <c r="D25" s="119" t="s">
        <v>295</v>
      </c>
      <c r="E25" s="120">
        <f>vigencia!K61</f>
        <v>1944546739</v>
      </c>
      <c r="F25" s="120">
        <f>vigencia!L61</f>
        <v>778349100</v>
      </c>
      <c r="G25" s="76">
        <f>F25-H25</f>
        <v>0</v>
      </c>
      <c r="H25" s="120">
        <f>vigencia!M61</f>
        <v>778349100</v>
      </c>
      <c r="I25" s="120">
        <f>vigencia!N61</f>
        <v>778349100</v>
      </c>
      <c r="J25" s="76">
        <f t="shared" si="4"/>
        <v>1166197639</v>
      </c>
      <c r="K25" s="156">
        <f t="shared" si="2"/>
        <v>0.40027276505591874</v>
      </c>
      <c r="L25" s="156">
        <f t="shared" si="3"/>
        <v>0.40027276505591874</v>
      </c>
      <c r="M25" s="116"/>
      <c r="N25" s="120">
        <f>vigencia!O61</f>
        <v>773349100</v>
      </c>
    </row>
    <row r="26" spans="1:14" s="82" customFormat="1" ht="25.5" customHeight="1" thickBot="1" x14ac:dyDescent="0.3">
      <c r="A26" s="200"/>
      <c r="B26" s="207"/>
      <c r="C26" s="119" t="s">
        <v>296</v>
      </c>
      <c r="D26" s="119" t="s">
        <v>297</v>
      </c>
      <c r="E26" s="120">
        <f>vigencia!K55</f>
        <v>1809444224</v>
      </c>
      <c r="F26" s="120">
        <f>vigencia!L55</f>
        <v>1673386910</v>
      </c>
      <c r="G26" s="76">
        <f>F26-H26</f>
        <v>0</v>
      </c>
      <c r="H26" s="120">
        <f>vigencia!M55</f>
        <v>1673386910</v>
      </c>
      <c r="I26" s="120">
        <f>vigencia!N55</f>
        <v>1673386910</v>
      </c>
      <c r="J26" s="76">
        <f t="shared" si="4"/>
        <v>136057314</v>
      </c>
      <c r="K26" s="156">
        <f t="shared" si="2"/>
        <v>0.92480712464337334</v>
      </c>
      <c r="L26" s="156">
        <f t="shared" si="3"/>
        <v>0.92480712464337334</v>
      </c>
      <c r="M26" s="120"/>
      <c r="N26" s="120">
        <f>vigencia!O55</f>
        <v>1673386910</v>
      </c>
    </row>
    <row r="27" spans="1:14" ht="25.5" customHeight="1" thickBot="1" x14ac:dyDescent="0.3">
      <c r="A27" s="195" t="s">
        <v>155</v>
      </c>
      <c r="B27" s="212" t="s">
        <v>298</v>
      </c>
      <c r="C27" s="102" t="s">
        <v>276</v>
      </c>
      <c r="D27" s="102" t="s">
        <v>277</v>
      </c>
      <c r="E27" s="103">
        <f>vigencia!K51</f>
        <v>502559983</v>
      </c>
      <c r="F27" s="103">
        <f>vigencia!L51</f>
        <v>292559983</v>
      </c>
      <c r="G27" s="104">
        <f t="shared" si="1"/>
        <v>0</v>
      </c>
      <c r="H27" s="103">
        <f>vigencia!M51</f>
        <v>292559983</v>
      </c>
      <c r="I27" s="103">
        <f>vigencia!N51</f>
        <v>292559983</v>
      </c>
      <c r="J27" s="104">
        <f t="shared" si="4"/>
        <v>210000000</v>
      </c>
      <c r="K27" s="157">
        <f t="shared" si="2"/>
        <v>0.58213943190140549</v>
      </c>
      <c r="L27" s="157">
        <f t="shared" si="3"/>
        <v>0.58213943190140549</v>
      </c>
      <c r="M27" s="105">
        <f>SUM(J27:J30)</f>
        <v>585877124</v>
      </c>
      <c r="N27" s="103">
        <f>vigencia!O51</f>
        <v>212559983</v>
      </c>
    </row>
    <row r="28" spans="1:14" ht="25.5" customHeight="1" thickBot="1" x14ac:dyDescent="0.3">
      <c r="A28" s="196"/>
      <c r="B28" s="213"/>
      <c r="C28" s="107" t="s">
        <v>299</v>
      </c>
      <c r="D28" s="107" t="s">
        <v>281</v>
      </c>
      <c r="E28" s="103">
        <f>vigencia!K62</f>
        <v>1904425357</v>
      </c>
      <c r="F28" s="103">
        <f>vigencia!L62</f>
        <v>1618233943</v>
      </c>
      <c r="G28" s="104">
        <f t="shared" si="1"/>
        <v>0</v>
      </c>
      <c r="H28" s="103">
        <f>vigencia!M62</f>
        <v>1618233943</v>
      </c>
      <c r="I28" s="103">
        <f>vigencia!N62</f>
        <v>1618233943</v>
      </c>
      <c r="J28" s="104">
        <f t="shared" si="4"/>
        <v>286191414</v>
      </c>
      <c r="K28" s="157">
        <f t="shared" si="2"/>
        <v>0.84972295556344035</v>
      </c>
      <c r="L28" s="157">
        <f t="shared" si="3"/>
        <v>0.84972295556344035</v>
      </c>
      <c r="M28" s="103"/>
      <c r="N28" s="103">
        <f>vigencia!O62</f>
        <v>1618233943</v>
      </c>
    </row>
    <row r="29" spans="1:14" ht="25.5" customHeight="1" thickBot="1" x14ac:dyDescent="0.3">
      <c r="A29" s="196"/>
      <c r="B29" s="213"/>
      <c r="C29" s="107" t="s">
        <v>280</v>
      </c>
      <c r="D29" s="107" t="s">
        <v>300</v>
      </c>
      <c r="E29" s="108">
        <f>vigencia!K60</f>
        <v>182590710</v>
      </c>
      <c r="F29" s="108">
        <f>vigencia!L60</f>
        <v>92905000</v>
      </c>
      <c r="G29" s="104">
        <f t="shared" si="1"/>
        <v>0</v>
      </c>
      <c r="H29" s="108">
        <f>vigencia!M60</f>
        <v>92905000</v>
      </c>
      <c r="I29" s="108">
        <f>vigencia!N60</f>
        <v>92905000</v>
      </c>
      <c r="J29" s="104">
        <f t="shared" si="4"/>
        <v>89685710</v>
      </c>
      <c r="K29" s="157">
        <f t="shared" si="2"/>
        <v>0.50881559089178197</v>
      </c>
      <c r="L29" s="157">
        <f t="shared" si="3"/>
        <v>0.50881559089178197</v>
      </c>
      <c r="M29" s="108"/>
      <c r="N29" s="108">
        <f>vigencia!O60</f>
        <v>92905000</v>
      </c>
    </row>
    <row r="30" spans="1:14" ht="25.5" customHeight="1" x14ac:dyDescent="0.25">
      <c r="A30" s="196"/>
      <c r="B30" s="213"/>
      <c r="C30" s="102" t="s">
        <v>301</v>
      </c>
      <c r="D30" s="107" t="s">
        <v>302</v>
      </c>
      <c r="E30" s="108">
        <f>vigencia!K56</f>
        <v>2075271308</v>
      </c>
      <c r="F30" s="108">
        <f>vigencia!L56</f>
        <v>2075271308</v>
      </c>
      <c r="G30" s="104">
        <f t="shared" si="1"/>
        <v>0</v>
      </c>
      <c r="H30" s="108">
        <f>vigencia!M56</f>
        <v>2075271308</v>
      </c>
      <c r="I30" s="108">
        <f>vigencia!N56</f>
        <v>2075271308</v>
      </c>
      <c r="J30" s="104">
        <f t="shared" si="4"/>
        <v>0</v>
      </c>
      <c r="K30" s="157">
        <f t="shared" si="2"/>
        <v>1</v>
      </c>
      <c r="L30" s="157">
        <f t="shared" si="3"/>
        <v>1</v>
      </c>
      <c r="M30" s="108"/>
      <c r="N30" s="108">
        <f>vigencia!O56</f>
        <v>2075271308</v>
      </c>
    </row>
    <row r="31" spans="1:14" ht="25.5" customHeight="1" thickBot="1" x14ac:dyDescent="0.3">
      <c r="A31" s="28" t="s">
        <v>303</v>
      </c>
      <c r="B31" s="29"/>
      <c r="C31" s="30"/>
      <c r="D31" s="30"/>
      <c r="E31" s="78">
        <f t="shared" ref="E31:J31" si="5">SUM(E2:E30)</f>
        <v>17446205705</v>
      </c>
      <c r="F31" s="78">
        <f t="shared" si="5"/>
        <v>11550332454</v>
      </c>
      <c r="G31" s="101">
        <f t="shared" si="5"/>
        <v>0</v>
      </c>
      <c r="H31" s="78">
        <f t="shared" si="5"/>
        <v>11550332454</v>
      </c>
      <c r="I31" s="78">
        <f t="shared" si="5"/>
        <v>10730009458</v>
      </c>
      <c r="J31" s="78">
        <f t="shared" si="5"/>
        <v>5895873251</v>
      </c>
      <c r="K31" s="158">
        <f>+H31/E31</f>
        <v>0.66205412508060302</v>
      </c>
      <c r="L31" s="158">
        <f>+I31/E31</f>
        <v>0.61503398729987635</v>
      </c>
      <c r="M31" s="80">
        <f>SUM(M2:M30)</f>
        <v>5895873251</v>
      </c>
      <c r="N31" s="80">
        <f>SUM(N2:N30)</f>
        <v>10268978476</v>
      </c>
    </row>
  </sheetData>
  <mergeCells count="18">
    <mergeCell ref="B17:B18"/>
    <mergeCell ref="B19:B21"/>
    <mergeCell ref="B22:B26"/>
    <mergeCell ref="B27:B30"/>
    <mergeCell ref="B2:B4"/>
    <mergeCell ref="B5:B6"/>
    <mergeCell ref="B8:B10"/>
    <mergeCell ref="B11:B13"/>
    <mergeCell ref="B14:B16"/>
    <mergeCell ref="A19:A21"/>
    <mergeCell ref="A22:A26"/>
    <mergeCell ref="A27:A30"/>
    <mergeCell ref="A2:A4"/>
    <mergeCell ref="A5:A6"/>
    <mergeCell ref="A8:A10"/>
    <mergeCell ref="A11:A13"/>
    <mergeCell ref="A14:A16"/>
    <mergeCell ref="A17:A18"/>
  </mergeCells>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6"/>
  <sheetViews>
    <sheetView topLeftCell="E1" workbookViewId="0">
      <selection activeCell="L4" sqref="L4"/>
    </sheetView>
  </sheetViews>
  <sheetFormatPr baseColWidth="10" defaultRowHeight="13.2" x14ac:dyDescent="0.25"/>
  <cols>
    <col min="1" max="1" width="33" customWidth="1"/>
    <col min="2" max="2" width="7" customWidth="1"/>
    <col min="3" max="3" width="3.6640625" customWidth="1"/>
    <col min="4" max="4" width="20.88671875" customWidth="1"/>
    <col min="5" max="5" width="6.109375" customWidth="1"/>
    <col min="6" max="6" width="13.44140625" customWidth="1"/>
    <col min="7" max="7" width="7.109375" customWidth="1"/>
    <col min="8" max="8" width="11.33203125" customWidth="1"/>
    <col min="9" max="9" width="7.33203125" customWidth="1"/>
    <col min="10" max="10" width="11.33203125" customWidth="1"/>
    <col min="11" max="14" width="13.44140625" customWidth="1"/>
    <col min="15" max="15" width="14.33203125" customWidth="1"/>
    <col min="16" max="16" width="10" customWidth="1"/>
    <col min="17" max="17" width="11.109375" customWidth="1"/>
    <col min="18" max="18" width="10.5546875" customWidth="1"/>
  </cols>
  <sheetData>
    <row r="1" spans="1:18" ht="36" x14ac:dyDescent="0.25">
      <c r="A1" s="31" t="s">
        <v>200</v>
      </c>
      <c r="B1" s="32" t="s">
        <v>201</v>
      </c>
      <c r="C1" s="32" t="s">
        <v>202</v>
      </c>
      <c r="D1" s="32" t="s">
        <v>203</v>
      </c>
      <c r="E1" s="32" t="s">
        <v>204</v>
      </c>
      <c r="F1" s="32" t="s">
        <v>205</v>
      </c>
      <c r="G1" s="32" t="s">
        <v>206</v>
      </c>
      <c r="H1" s="32" t="s">
        <v>207</v>
      </c>
      <c r="I1" s="32" t="s">
        <v>208</v>
      </c>
      <c r="J1" s="32" t="s">
        <v>209</v>
      </c>
      <c r="K1" s="33" t="s">
        <v>210</v>
      </c>
      <c r="L1" s="33" t="s">
        <v>211</v>
      </c>
      <c r="M1" s="33" t="s">
        <v>212</v>
      </c>
      <c r="N1" s="32" t="s">
        <v>213</v>
      </c>
      <c r="O1" s="32" t="s">
        <v>214</v>
      </c>
      <c r="P1" s="34" t="s">
        <v>270</v>
      </c>
      <c r="Q1" s="35" t="s">
        <v>271</v>
      </c>
      <c r="R1" s="36" t="s">
        <v>304</v>
      </c>
    </row>
    <row r="2" spans="1:18" x14ac:dyDescent="0.25">
      <c r="A2" s="37" t="s">
        <v>305</v>
      </c>
      <c r="B2" s="38"/>
      <c r="C2" s="38"/>
      <c r="D2" s="38"/>
      <c r="E2" s="38"/>
      <c r="F2" s="38">
        <f>+F3</f>
        <v>156217756</v>
      </c>
      <c r="G2" s="38">
        <f t="shared" ref="G2:O2" si="0">+G3</f>
        <v>0</v>
      </c>
      <c r="H2" s="38">
        <f t="shared" si="0"/>
        <v>0</v>
      </c>
      <c r="I2" s="38">
        <f t="shared" si="0"/>
        <v>0</v>
      </c>
      <c r="J2" s="38">
        <f t="shared" si="0"/>
        <v>0</v>
      </c>
      <c r="K2" s="38">
        <f t="shared" si="0"/>
        <v>156217756</v>
      </c>
      <c r="L2" s="38">
        <f t="shared" si="0"/>
        <v>156217756</v>
      </c>
      <c r="M2" s="38">
        <f t="shared" si="0"/>
        <v>156217756</v>
      </c>
      <c r="N2" s="38">
        <f t="shared" si="0"/>
        <v>154938924</v>
      </c>
      <c r="O2" s="38">
        <f t="shared" si="0"/>
        <v>154938924</v>
      </c>
      <c r="P2" s="38">
        <f>+P3</f>
        <v>0</v>
      </c>
      <c r="Q2" s="39">
        <f>+M2/K2</f>
        <v>1</v>
      </c>
      <c r="R2" s="124">
        <f>+N2/K2</f>
        <v>0.99181378587975622</v>
      </c>
    </row>
    <row r="3" spans="1:18" ht="14.4" x14ac:dyDescent="0.3">
      <c r="A3" s="40" t="s">
        <v>223</v>
      </c>
      <c r="B3" s="40"/>
      <c r="C3" s="40"/>
      <c r="D3" s="40"/>
      <c r="E3" s="40"/>
      <c r="F3" s="41">
        <f t="shared" ref="F3:N3" si="1">SUM(F4:F4)</f>
        <v>156217756</v>
      </c>
      <c r="G3" s="41">
        <f t="shared" si="1"/>
        <v>0</v>
      </c>
      <c r="H3" s="41">
        <f t="shared" si="1"/>
        <v>0</v>
      </c>
      <c r="I3" s="41">
        <f t="shared" si="1"/>
        <v>0</v>
      </c>
      <c r="J3" s="41">
        <f t="shared" si="1"/>
        <v>0</v>
      </c>
      <c r="K3" s="41">
        <f t="shared" si="1"/>
        <v>156217756</v>
      </c>
      <c r="L3" s="41">
        <f t="shared" si="1"/>
        <v>156217756</v>
      </c>
      <c r="M3" s="41">
        <f t="shared" si="1"/>
        <v>156217756</v>
      </c>
      <c r="N3" s="41">
        <f t="shared" si="1"/>
        <v>154938924</v>
      </c>
      <c r="O3" s="41">
        <f>SUM(O4:O4)</f>
        <v>154938924</v>
      </c>
      <c r="P3" s="41">
        <f>SUM(P4:P4)</f>
        <v>0</v>
      </c>
      <c r="Q3" s="42">
        <f>+M3/K3</f>
        <v>1</v>
      </c>
      <c r="R3" s="42">
        <f>+N3/K3</f>
        <v>0.99181378587975622</v>
      </c>
    </row>
    <row r="4" spans="1:18" ht="13.8" x14ac:dyDescent="0.3">
      <c r="A4" s="43" t="s">
        <v>61</v>
      </c>
      <c r="B4" s="16" t="s">
        <v>232</v>
      </c>
      <c r="C4" s="16">
        <v>62</v>
      </c>
      <c r="D4" s="81" t="s">
        <v>306</v>
      </c>
      <c r="E4" s="16" t="s">
        <v>307</v>
      </c>
      <c r="F4" s="17">
        <f>ej_res!Q2</f>
        <v>156217756</v>
      </c>
      <c r="G4" s="17">
        <v>0</v>
      </c>
      <c r="H4" s="17">
        <v>0</v>
      </c>
      <c r="I4" s="17">
        <v>0</v>
      </c>
      <c r="J4" s="17">
        <v>0</v>
      </c>
      <c r="K4" s="17">
        <f>F4+G4-H4+I4-J4</f>
        <v>156217756</v>
      </c>
      <c r="L4" s="17">
        <f>ej_res!T2</f>
        <v>156217756</v>
      </c>
      <c r="M4" s="17">
        <f>ej_res!V2</f>
        <v>156217756</v>
      </c>
      <c r="N4" s="89">
        <v>154938924</v>
      </c>
      <c r="O4" s="89">
        <v>154938924</v>
      </c>
      <c r="P4" s="17">
        <f>K4-L4</f>
        <v>0</v>
      </c>
      <c r="Q4" s="44">
        <f>+M4/K4</f>
        <v>1</v>
      </c>
      <c r="R4" s="92">
        <f>+N4/K4</f>
        <v>0.99181378587975622</v>
      </c>
    </row>
    <row r="6" spans="1:18" x14ac:dyDescent="0.25">
      <c r="O6" s="88"/>
    </row>
  </sheetData>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0"/>
  <sheetViews>
    <sheetView zoomScale="120" zoomScaleNormal="120" workbookViewId="0">
      <pane xSplit="5" ySplit="2" topLeftCell="H6" activePane="bottomRight" state="frozen"/>
      <selection pane="topRight" activeCell="F1" sqref="F1"/>
      <selection pane="bottomLeft" activeCell="A3" sqref="A3"/>
      <selection pane="bottomRight" activeCell="K16" sqref="K16"/>
    </sheetView>
  </sheetViews>
  <sheetFormatPr baseColWidth="10" defaultRowHeight="13.2" x14ac:dyDescent="0.25"/>
  <cols>
    <col min="1" max="1" width="55.44140625" customWidth="1"/>
    <col min="2" max="2" width="8.88671875" customWidth="1"/>
    <col min="3" max="4" width="10.33203125" customWidth="1"/>
    <col min="5" max="5" width="5.33203125" customWidth="1"/>
    <col min="6" max="6" width="15.88671875" customWidth="1"/>
    <col min="7" max="7" width="13.6640625" customWidth="1"/>
    <col min="8" max="8" width="6.33203125" customWidth="1"/>
    <col min="9" max="9" width="16.88671875" customWidth="1"/>
    <col min="10" max="10" width="14.88671875" customWidth="1"/>
    <col min="11" max="11" width="16.88671875" customWidth="1"/>
    <col min="12" max="12" width="10.5546875" customWidth="1"/>
    <col min="13" max="13" width="11.109375" customWidth="1"/>
    <col min="14" max="14" width="14.88671875" customWidth="1"/>
  </cols>
  <sheetData>
    <row r="1" spans="1:14" ht="35.25" customHeight="1" thickBot="1" x14ac:dyDescent="0.35">
      <c r="A1" s="45" t="s">
        <v>308</v>
      </c>
      <c r="B1" s="46" t="s">
        <v>309</v>
      </c>
      <c r="C1" s="47" t="s">
        <v>310</v>
      </c>
      <c r="D1" s="46" t="s">
        <v>311</v>
      </c>
      <c r="E1" s="47" t="s">
        <v>312</v>
      </c>
      <c r="F1" s="48" t="s">
        <v>313</v>
      </c>
      <c r="G1" s="48" t="s">
        <v>267</v>
      </c>
      <c r="H1" s="48" t="s">
        <v>314</v>
      </c>
      <c r="I1" s="48" t="s">
        <v>315</v>
      </c>
      <c r="J1" s="48" t="s">
        <v>316</v>
      </c>
      <c r="K1" s="48" t="s">
        <v>317</v>
      </c>
      <c r="L1" s="48" t="s">
        <v>270</v>
      </c>
      <c r="M1" s="49" t="s">
        <v>318</v>
      </c>
      <c r="N1" s="50" t="s">
        <v>319</v>
      </c>
    </row>
    <row r="2" spans="1:14" ht="13.8" x14ac:dyDescent="0.3">
      <c r="A2" s="51" t="s">
        <v>40</v>
      </c>
      <c r="B2" s="52"/>
      <c r="C2" s="52"/>
      <c r="D2" s="52"/>
      <c r="E2" s="52"/>
      <c r="F2" s="52"/>
      <c r="G2" s="52"/>
      <c r="H2" s="52"/>
      <c r="I2" s="52"/>
      <c r="J2" s="52"/>
      <c r="K2" s="52"/>
      <c r="L2" s="52"/>
      <c r="M2" s="52"/>
      <c r="N2" s="53"/>
    </row>
    <row r="3" spans="1:14" ht="13.8" x14ac:dyDescent="0.3">
      <c r="A3" s="56" t="s">
        <v>81</v>
      </c>
      <c r="B3" s="54" t="s">
        <v>276</v>
      </c>
      <c r="C3" s="55">
        <v>999999999</v>
      </c>
      <c r="D3" s="56" t="s">
        <v>241</v>
      </c>
      <c r="E3" s="55" t="s">
        <v>320</v>
      </c>
      <c r="F3" s="89">
        <v>0</v>
      </c>
      <c r="G3" s="83">
        <v>0</v>
      </c>
      <c r="H3" s="83">
        <v>0</v>
      </c>
      <c r="I3" s="123">
        <v>138161796</v>
      </c>
      <c r="J3" s="84">
        <f>I3-K3</f>
        <v>0</v>
      </c>
      <c r="K3" s="167">
        <v>138161796</v>
      </c>
      <c r="L3" s="83">
        <v>0</v>
      </c>
      <c r="M3" s="57">
        <f>K3/I3</f>
        <v>1</v>
      </c>
      <c r="N3" s="83">
        <f>J3</f>
        <v>0</v>
      </c>
    </row>
    <row r="4" spans="1:14" ht="13.8" x14ac:dyDescent="0.3">
      <c r="A4" s="56" t="s">
        <v>75</v>
      </c>
      <c r="B4" s="54" t="s">
        <v>276</v>
      </c>
      <c r="C4" s="55">
        <v>999999999</v>
      </c>
      <c r="D4" s="56" t="s">
        <v>238</v>
      </c>
      <c r="E4" s="55" t="s">
        <v>321</v>
      </c>
      <c r="F4" s="89">
        <v>0</v>
      </c>
      <c r="G4" s="83">
        <v>0</v>
      </c>
      <c r="H4" s="83">
        <v>0</v>
      </c>
      <c r="I4" s="123">
        <v>13061208</v>
      </c>
      <c r="J4" s="84">
        <f>I4-K4</f>
        <v>0</v>
      </c>
      <c r="K4" s="167">
        <v>13061208</v>
      </c>
      <c r="L4" s="83">
        <v>0</v>
      </c>
      <c r="M4" s="57">
        <f>K4/I4</f>
        <v>1</v>
      </c>
      <c r="N4" s="83">
        <f>J4</f>
        <v>0</v>
      </c>
    </row>
    <row r="5" spans="1:14" ht="13.8" x14ac:dyDescent="0.3">
      <c r="A5" s="56" t="s">
        <v>104</v>
      </c>
      <c r="B5" s="54" t="s">
        <v>276</v>
      </c>
      <c r="C5" s="55">
        <v>999999999</v>
      </c>
      <c r="D5" s="56" t="s">
        <v>250</v>
      </c>
      <c r="E5" s="55" t="s">
        <v>322</v>
      </c>
      <c r="F5" s="89">
        <v>0</v>
      </c>
      <c r="G5" s="83">
        <v>0</v>
      </c>
      <c r="H5" s="83">
        <v>0</v>
      </c>
      <c r="I5" s="123">
        <v>2046135</v>
      </c>
      <c r="J5" s="84">
        <f>I5-K5</f>
        <v>0</v>
      </c>
      <c r="K5" s="167">
        <v>2046135</v>
      </c>
      <c r="L5" s="83">
        <v>0</v>
      </c>
      <c r="M5" s="57">
        <f>K5/I5</f>
        <v>1</v>
      </c>
      <c r="N5" s="83">
        <f>J5</f>
        <v>0</v>
      </c>
    </row>
    <row r="6" spans="1:14" ht="13.8" x14ac:dyDescent="0.3">
      <c r="A6" s="56" t="s">
        <v>323</v>
      </c>
      <c r="B6" s="54" t="s">
        <v>276</v>
      </c>
      <c r="C6" s="55">
        <v>999999999</v>
      </c>
      <c r="D6" s="58" t="s">
        <v>256</v>
      </c>
      <c r="E6" s="55" t="s">
        <v>324</v>
      </c>
      <c r="F6" s="89">
        <v>0</v>
      </c>
      <c r="G6" s="83">
        <v>0</v>
      </c>
      <c r="H6" s="83">
        <v>0</v>
      </c>
      <c r="I6" s="123">
        <v>4547824</v>
      </c>
      <c r="J6" s="84">
        <f>I6-K6</f>
        <v>0</v>
      </c>
      <c r="K6" s="167">
        <v>4547824</v>
      </c>
      <c r="L6" s="83">
        <v>0</v>
      </c>
      <c r="M6" s="57">
        <f>K6/I6</f>
        <v>1</v>
      </c>
      <c r="N6" s="83">
        <f>J6</f>
        <v>0</v>
      </c>
    </row>
    <row r="7" spans="1:14" ht="13.8" x14ac:dyDescent="0.3">
      <c r="A7" s="59" t="s">
        <v>325</v>
      </c>
      <c r="B7" s="59"/>
      <c r="C7" s="59"/>
      <c r="D7" s="59"/>
      <c r="E7" s="59"/>
      <c r="F7" s="85"/>
      <c r="G7" s="85">
        <v>0</v>
      </c>
      <c r="H7" s="85"/>
      <c r="I7" s="85"/>
      <c r="J7" s="85"/>
      <c r="K7" s="85"/>
      <c r="L7" s="85"/>
      <c r="M7" s="87"/>
      <c r="N7" s="86"/>
    </row>
    <row r="8" spans="1:14" ht="13.8" x14ac:dyDescent="0.3">
      <c r="A8" s="56" t="s">
        <v>326</v>
      </c>
      <c r="B8" s="54" t="s">
        <v>276</v>
      </c>
      <c r="C8" s="55">
        <v>330801000</v>
      </c>
      <c r="D8" s="90" t="s">
        <v>327</v>
      </c>
      <c r="E8" s="55" t="s">
        <v>328</v>
      </c>
      <c r="F8" s="89">
        <v>0</v>
      </c>
      <c r="G8" s="83">
        <v>0</v>
      </c>
      <c r="H8" s="83">
        <v>0</v>
      </c>
      <c r="I8" s="89">
        <v>93183686</v>
      </c>
      <c r="J8" s="84">
        <f t="shared" ref="J8:J15" si="0">I8-K8</f>
        <v>13210200</v>
      </c>
      <c r="K8" s="89">
        <v>79973486</v>
      </c>
      <c r="L8" s="83">
        <v>0</v>
      </c>
      <c r="M8" s="57">
        <f>K8/I8</f>
        <v>0.85823484166531039</v>
      </c>
      <c r="N8" s="83">
        <f>J8</f>
        <v>13210200</v>
      </c>
    </row>
    <row r="9" spans="1:14" ht="13.8" x14ac:dyDescent="0.3">
      <c r="A9" s="56" t="s">
        <v>329</v>
      </c>
      <c r="B9" s="54" t="s">
        <v>278</v>
      </c>
      <c r="C9" s="55">
        <v>330801000</v>
      </c>
      <c r="D9" s="58" t="s">
        <v>330</v>
      </c>
      <c r="E9" s="55" t="s">
        <v>331</v>
      </c>
      <c r="F9" s="89">
        <v>0</v>
      </c>
      <c r="G9" s="83">
        <v>0</v>
      </c>
      <c r="H9" s="83">
        <v>0</v>
      </c>
      <c r="I9" s="89">
        <v>645742595</v>
      </c>
      <c r="J9" s="84">
        <f t="shared" si="0"/>
        <v>239476695</v>
      </c>
      <c r="K9" s="89">
        <v>406265900</v>
      </c>
      <c r="L9" s="83">
        <v>0</v>
      </c>
      <c r="M9" s="57">
        <f>K9/I9</f>
        <v>0.62914527111224561</v>
      </c>
      <c r="N9" s="83">
        <f>J9</f>
        <v>239476695</v>
      </c>
    </row>
    <row r="10" spans="1:14" ht="13.8" x14ac:dyDescent="0.3">
      <c r="A10" s="56" t="s">
        <v>332</v>
      </c>
      <c r="B10" s="54" t="s">
        <v>280</v>
      </c>
      <c r="C10" s="55">
        <v>330803000</v>
      </c>
      <c r="D10" s="58" t="s">
        <v>333</v>
      </c>
      <c r="E10" s="55" t="s">
        <v>334</v>
      </c>
      <c r="F10" s="89">
        <v>0</v>
      </c>
      <c r="G10" s="83">
        <v>0</v>
      </c>
      <c r="H10" s="83">
        <v>0</v>
      </c>
      <c r="I10" s="89">
        <v>129703516</v>
      </c>
      <c r="J10" s="84">
        <f t="shared" si="0"/>
        <v>0</v>
      </c>
      <c r="K10" s="89">
        <v>129703516</v>
      </c>
      <c r="L10" s="83">
        <v>0</v>
      </c>
      <c r="M10" s="57">
        <v>0</v>
      </c>
      <c r="N10" s="83">
        <f t="shared" ref="N10:N15" si="1">J10</f>
        <v>0</v>
      </c>
    </row>
    <row r="11" spans="1:14" ht="13.8" x14ac:dyDescent="0.3">
      <c r="A11" s="56" t="s">
        <v>335</v>
      </c>
      <c r="B11" s="54" t="s">
        <v>280</v>
      </c>
      <c r="C11" s="55">
        <v>330805000</v>
      </c>
      <c r="D11" s="58" t="s">
        <v>336</v>
      </c>
      <c r="E11" s="55" t="s">
        <v>337</v>
      </c>
      <c r="F11" s="89">
        <v>0</v>
      </c>
      <c r="G11" s="83">
        <v>0</v>
      </c>
      <c r="H11" s="83">
        <v>0</v>
      </c>
      <c r="I11" s="89">
        <v>122832600</v>
      </c>
      <c r="J11" s="84">
        <f t="shared" si="0"/>
        <v>0</v>
      </c>
      <c r="K11" s="89">
        <v>122832600</v>
      </c>
      <c r="L11" s="83">
        <v>0</v>
      </c>
      <c r="M11" s="57">
        <v>0</v>
      </c>
      <c r="N11" s="83">
        <f t="shared" si="1"/>
        <v>0</v>
      </c>
    </row>
    <row r="12" spans="1:14" ht="13.8" x14ac:dyDescent="0.3">
      <c r="A12" s="56" t="s">
        <v>329</v>
      </c>
      <c r="B12" s="54" t="s">
        <v>280</v>
      </c>
      <c r="C12" s="55">
        <v>330801000</v>
      </c>
      <c r="D12" s="58" t="s">
        <v>330</v>
      </c>
      <c r="E12" s="55" t="s">
        <v>331</v>
      </c>
      <c r="F12" s="89">
        <v>0</v>
      </c>
      <c r="G12" s="83">
        <v>0</v>
      </c>
      <c r="H12" s="83">
        <v>0</v>
      </c>
      <c r="I12" s="89">
        <v>195466881</v>
      </c>
      <c r="J12" s="84">
        <f t="shared" si="0"/>
        <v>0</v>
      </c>
      <c r="K12" s="89">
        <v>195466881</v>
      </c>
      <c r="L12" s="83">
        <v>0</v>
      </c>
      <c r="M12" s="57">
        <v>0</v>
      </c>
      <c r="N12" s="83">
        <f t="shared" si="1"/>
        <v>0</v>
      </c>
    </row>
    <row r="13" spans="1:14" ht="13.8" x14ac:dyDescent="0.3">
      <c r="A13" s="56" t="s">
        <v>326</v>
      </c>
      <c r="B13" s="54" t="s">
        <v>294</v>
      </c>
      <c r="C13" s="55">
        <v>330801000</v>
      </c>
      <c r="D13" s="58" t="s">
        <v>327</v>
      </c>
      <c r="E13" s="55" t="s">
        <v>328</v>
      </c>
      <c r="F13" s="89">
        <v>0</v>
      </c>
      <c r="G13" s="83">
        <v>0</v>
      </c>
      <c r="H13" s="83">
        <v>0</v>
      </c>
      <c r="I13" s="89">
        <v>12360000</v>
      </c>
      <c r="J13" s="84">
        <f t="shared" si="0"/>
        <v>0</v>
      </c>
      <c r="K13" s="89">
        <v>12360000</v>
      </c>
      <c r="L13" s="83">
        <v>0</v>
      </c>
      <c r="M13" s="57">
        <v>0</v>
      </c>
      <c r="N13" s="83">
        <f t="shared" si="1"/>
        <v>0</v>
      </c>
    </row>
    <row r="14" spans="1:14" ht="13.8" x14ac:dyDescent="0.3">
      <c r="A14" s="56" t="s">
        <v>326</v>
      </c>
      <c r="B14" s="54" t="s">
        <v>296</v>
      </c>
      <c r="C14" s="55">
        <v>330801000</v>
      </c>
      <c r="D14" s="58" t="s">
        <v>327</v>
      </c>
      <c r="E14" s="55" t="s">
        <v>328</v>
      </c>
      <c r="F14" s="89">
        <v>0</v>
      </c>
      <c r="G14" s="83">
        <v>0</v>
      </c>
      <c r="H14" s="83">
        <v>0</v>
      </c>
      <c r="I14" s="89">
        <v>7200000</v>
      </c>
      <c r="J14" s="84">
        <f t="shared" si="0"/>
        <v>0</v>
      </c>
      <c r="K14" s="89">
        <v>7200000</v>
      </c>
      <c r="L14" s="83">
        <v>0</v>
      </c>
      <c r="M14" s="57">
        <v>0</v>
      </c>
      <c r="N14" s="83">
        <f t="shared" si="1"/>
        <v>0</v>
      </c>
    </row>
    <row r="15" spans="1:14" ht="13.8" x14ac:dyDescent="0.3">
      <c r="A15" s="56" t="s">
        <v>335</v>
      </c>
      <c r="B15" s="54" t="s">
        <v>301</v>
      </c>
      <c r="C15" s="55">
        <v>330805000</v>
      </c>
      <c r="D15" s="58" t="s">
        <v>336</v>
      </c>
      <c r="E15" s="55" t="s">
        <v>337</v>
      </c>
      <c r="F15" s="89">
        <v>0</v>
      </c>
      <c r="G15" s="83">
        <v>0</v>
      </c>
      <c r="H15" s="83">
        <v>0</v>
      </c>
      <c r="I15" s="89">
        <v>227490525</v>
      </c>
      <c r="J15" s="84">
        <f t="shared" si="0"/>
        <v>104152621</v>
      </c>
      <c r="K15" s="89">
        <v>123337904</v>
      </c>
      <c r="L15" s="83">
        <v>0</v>
      </c>
      <c r="M15" s="57">
        <v>0</v>
      </c>
      <c r="N15" s="83">
        <f t="shared" si="1"/>
        <v>104152621</v>
      </c>
    </row>
    <row r="16" spans="1:14" ht="13.8" x14ac:dyDescent="0.3">
      <c r="A16" s="60" t="s">
        <v>338</v>
      </c>
      <c r="B16" s="61"/>
      <c r="C16" s="62"/>
      <c r="D16" s="63"/>
      <c r="E16" s="62"/>
      <c r="F16" s="64">
        <f>SUM(F3:F15)</f>
        <v>0</v>
      </c>
      <c r="G16" s="64">
        <f t="shared" ref="G16:L16" si="2">SUM(G3:G15)</f>
        <v>0</v>
      </c>
      <c r="H16" s="64">
        <f t="shared" si="2"/>
        <v>0</v>
      </c>
      <c r="I16" s="64">
        <f t="shared" si="2"/>
        <v>1591796766</v>
      </c>
      <c r="J16" s="64">
        <f t="shared" si="2"/>
        <v>356839516</v>
      </c>
      <c r="K16" s="64">
        <f t="shared" si="2"/>
        <v>1234957250</v>
      </c>
      <c r="L16" s="64">
        <f t="shared" si="2"/>
        <v>0</v>
      </c>
      <c r="M16" s="65">
        <f>+K16/I16</f>
        <v>0.77582595741999394</v>
      </c>
      <c r="N16" s="64">
        <f>SUM(N3:N15)</f>
        <v>356839516</v>
      </c>
    </row>
    <row r="17" spans="1:14" x14ac:dyDescent="0.25">
      <c r="A17" s="19"/>
      <c r="B17" s="19"/>
      <c r="C17" s="19"/>
      <c r="D17" s="19"/>
      <c r="E17" s="19"/>
      <c r="F17" s="19"/>
      <c r="G17" s="19"/>
      <c r="H17" s="19"/>
      <c r="I17" s="19"/>
      <c r="J17" s="19"/>
      <c r="K17" s="19"/>
      <c r="L17" s="19"/>
      <c r="M17" s="19"/>
      <c r="N17" s="19"/>
    </row>
    <row r="18" spans="1:14" ht="13.8" x14ac:dyDescent="0.3">
      <c r="B18" s="168" t="s">
        <v>454</v>
      </c>
      <c r="C18" s="169" t="s">
        <v>453</v>
      </c>
      <c r="M18" s="88"/>
    </row>
    <row r="20" spans="1:14" x14ac:dyDescent="0.25">
      <c r="M20" s="88"/>
    </row>
  </sheetData>
  <pageMargins left="0.7" right="0.7" top="0.75" bottom="0.75" header="0.3" footer="0.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D6932-801E-4309-9A77-4595A99E7F00}">
  <dimension ref="A1:D5"/>
  <sheetViews>
    <sheetView workbookViewId="0">
      <selection activeCell="A4" sqref="A4:C5"/>
    </sheetView>
  </sheetViews>
  <sheetFormatPr baseColWidth="10" defaultRowHeight="13.2" x14ac:dyDescent="0.25"/>
  <cols>
    <col min="1" max="2" width="12.6640625" style="66" bestFit="1" customWidth="1"/>
    <col min="3" max="3" width="11.6640625" style="66" bestFit="1" customWidth="1"/>
    <col min="4" max="4" width="11.5546875" style="66"/>
  </cols>
  <sheetData>
    <row r="1" spans="1:4" s="163" customFormat="1" ht="13.8" x14ac:dyDescent="0.3">
      <c r="A1" s="170" t="s">
        <v>454</v>
      </c>
      <c r="B1" s="171" t="s">
        <v>453</v>
      </c>
      <c r="C1" s="172" t="s">
        <v>455</v>
      </c>
      <c r="D1" s="100"/>
    </row>
    <row r="2" spans="1:4" x14ac:dyDescent="0.25">
      <c r="A2" s="89">
        <v>1591796766</v>
      </c>
      <c r="B2" s="89">
        <v>1234957250</v>
      </c>
      <c r="C2" s="89">
        <f>A2-B2</f>
        <v>356839516</v>
      </c>
    </row>
    <row r="4" spans="1:4" ht="13.8" x14ac:dyDescent="0.3">
      <c r="A4" s="170" t="s">
        <v>456</v>
      </c>
      <c r="B4" s="171" t="s">
        <v>453</v>
      </c>
      <c r="C4" s="172" t="s">
        <v>457</v>
      </c>
    </row>
    <row r="5" spans="1:4" x14ac:dyDescent="0.25">
      <c r="A5" s="89">
        <v>156217756</v>
      </c>
      <c r="B5" s="89">
        <v>154938924</v>
      </c>
      <c r="C5" s="89">
        <f>A5-B5</f>
        <v>1278832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BF4E1-5262-4149-83A5-243E7070F00A}">
  <dimension ref="A1:D15"/>
  <sheetViews>
    <sheetView workbookViewId="0">
      <pane xSplit="2" ySplit="1" topLeftCell="C2" activePane="bottomRight" state="frozen"/>
      <selection pane="topRight" activeCell="C1" sqref="C1"/>
      <selection pane="bottomLeft" activeCell="A2" sqref="A2"/>
      <selection pane="bottomRight" activeCell="D24" sqref="D24"/>
    </sheetView>
  </sheetViews>
  <sheetFormatPr baseColWidth="10" defaultRowHeight="13.2" x14ac:dyDescent="0.25"/>
  <cols>
    <col min="2" max="2" width="11.5546875" style="173"/>
    <col min="3" max="3" width="11.5546875" style="177"/>
    <col min="4" max="4" width="11.5546875" style="173"/>
  </cols>
  <sheetData>
    <row r="1" spans="1:4" s="192" customFormat="1" x14ac:dyDescent="0.25">
      <c r="A1" s="226" t="s">
        <v>460</v>
      </c>
      <c r="B1" s="226"/>
      <c r="C1" s="226" t="s">
        <v>459</v>
      </c>
      <c r="D1" s="226"/>
    </row>
    <row r="2" spans="1:4" s="193" customFormat="1" x14ac:dyDescent="0.25">
      <c r="A2" s="193">
        <v>60050</v>
      </c>
      <c r="B2" s="174" t="s">
        <v>458</v>
      </c>
      <c r="C2" s="176">
        <v>60042</v>
      </c>
      <c r="D2" s="181" t="s">
        <v>151</v>
      </c>
    </row>
    <row r="3" spans="1:4" s="192" customFormat="1" x14ac:dyDescent="0.25">
      <c r="B3" s="193"/>
      <c r="C3" s="194">
        <v>60010</v>
      </c>
      <c r="D3" s="182" t="s">
        <v>137</v>
      </c>
    </row>
    <row r="4" spans="1:4" s="192" customFormat="1" x14ac:dyDescent="0.25">
      <c r="B4" s="193"/>
      <c r="C4" s="194">
        <v>60018</v>
      </c>
      <c r="D4" s="183" t="s">
        <v>141</v>
      </c>
    </row>
    <row r="5" spans="1:4" s="192" customFormat="1" x14ac:dyDescent="0.25">
      <c r="B5" s="193"/>
      <c r="C5" s="194"/>
      <c r="D5" s="193"/>
    </row>
    <row r="6" spans="1:4" s="192" customFormat="1" x14ac:dyDescent="0.25">
      <c r="A6" s="192">
        <v>60049</v>
      </c>
      <c r="B6" s="193" t="s">
        <v>461</v>
      </c>
      <c r="C6" s="194">
        <v>60041</v>
      </c>
      <c r="D6" s="184" t="s">
        <v>155</v>
      </c>
    </row>
    <row r="7" spans="1:4" s="192" customFormat="1" x14ac:dyDescent="0.25">
      <c r="A7" s="192">
        <v>60052</v>
      </c>
      <c r="B7" s="178" t="s">
        <v>462</v>
      </c>
      <c r="C7" s="194">
        <v>60043</v>
      </c>
      <c r="D7" s="185" t="s">
        <v>159</v>
      </c>
    </row>
    <row r="8" spans="1:4" s="192" customFormat="1" x14ac:dyDescent="0.25">
      <c r="A8" s="192">
        <v>60051</v>
      </c>
      <c r="B8" s="179" t="s">
        <v>144</v>
      </c>
      <c r="C8" s="194">
        <v>60034</v>
      </c>
      <c r="D8" s="186" t="s">
        <v>147</v>
      </c>
    </row>
    <row r="9" spans="1:4" s="192" customFormat="1" x14ac:dyDescent="0.25">
      <c r="A9" s="192">
        <v>60053</v>
      </c>
      <c r="B9" s="180" t="s">
        <v>463</v>
      </c>
      <c r="C9" s="194">
        <v>60032</v>
      </c>
      <c r="D9" s="187" t="s">
        <v>168</v>
      </c>
    </row>
    <row r="10" spans="1:4" s="192" customFormat="1" x14ac:dyDescent="0.25">
      <c r="B10" s="193"/>
      <c r="C10" s="194">
        <v>60035</v>
      </c>
      <c r="D10" s="188" t="s">
        <v>164</v>
      </c>
    </row>
    <row r="11" spans="1:4" s="192" customFormat="1" x14ac:dyDescent="0.25">
      <c r="A11" s="192">
        <v>60048</v>
      </c>
      <c r="B11" s="175" t="s">
        <v>464</v>
      </c>
      <c r="C11" s="194">
        <v>60000</v>
      </c>
      <c r="D11" s="189" t="s">
        <v>133</v>
      </c>
    </row>
    <row r="12" spans="1:4" s="192" customFormat="1" x14ac:dyDescent="0.25">
      <c r="B12" s="193"/>
      <c r="C12" s="194"/>
      <c r="D12" s="193"/>
    </row>
    <row r="13" spans="1:4" s="192" customFormat="1" x14ac:dyDescent="0.25">
      <c r="A13" s="192">
        <v>60046</v>
      </c>
      <c r="B13" s="193" t="s">
        <v>465</v>
      </c>
      <c r="C13" s="194">
        <v>60027</v>
      </c>
      <c r="D13" s="190" t="s">
        <v>145</v>
      </c>
    </row>
    <row r="14" spans="1:4" s="192" customFormat="1" x14ac:dyDescent="0.25">
      <c r="B14" s="193"/>
      <c r="C14" s="194">
        <v>60018</v>
      </c>
      <c r="D14" s="191" t="s">
        <v>141</v>
      </c>
    </row>
    <row r="15" spans="1:4" s="192" customFormat="1" x14ac:dyDescent="0.25">
      <c r="B15" s="193"/>
      <c r="C15" s="194"/>
      <c r="D15" s="193"/>
    </row>
  </sheetData>
  <mergeCells count="2">
    <mergeCell ref="C1:D1"/>
    <mergeCell ref="A1:B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2"/>
  <sheetViews>
    <sheetView topLeftCell="G1" workbookViewId="0">
      <selection activeCell="E12" sqref="E12"/>
    </sheetView>
  </sheetViews>
  <sheetFormatPr baseColWidth="10" defaultRowHeight="13.2" x14ac:dyDescent="0.25"/>
  <sheetData>
    <row r="1" spans="1:35" x14ac:dyDescent="0.25">
      <c r="A1" t="s">
        <v>0</v>
      </c>
      <c r="B1" t="s">
        <v>1</v>
      </c>
      <c r="C1" t="s">
        <v>2</v>
      </c>
      <c r="D1" t="s">
        <v>3</v>
      </c>
      <c r="E1" t="s">
        <v>4</v>
      </c>
      <c r="F1" t="s">
        <v>5</v>
      </c>
      <c r="G1" t="s">
        <v>6</v>
      </c>
      <c r="H1" t="s">
        <v>7</v>
      </c>
      <c r="I1" t="s">
        <v>8</v>
      </c>
      <c r="J1" t="s">
        <v>9</v>
      </c>
      <c r="K1" t="s">
        <v>10</v>
      </c>
      <c r="L1" t="s">
        <v>11</v>
      </c>
      <c r="M1" t="s">
        <v>12</v>
      </c>
      <c r="N1" t="s">
        <v>13</v>
      </c>
      <c r="O1" t="s">
        <v>14</v>
      </c>
      <c r="P1" t="s">
        <v>16</v>
      </c>
      <c r="Q1" t="s">
        <v>18</v>
      </c>
      <c r="R1" t="s">
        <v>20</v>
      </c>
      <c r="S1" t="s">
        <v>21</v>
      </c>
      <c r="T1" t="s">
        <v>22</v>
      </c>
      <c r="U1" t="s">
        <v>23</v>
      </c>
      <c r="V1" t="s">
        <v>24</v>
      </c>
      <c r="W1" t="s">
        <v>25</v>
      </c>
      <c r="X1" t="s">
        <v>26</v>
      </c>
      <c r="Y1" t="s">
        <v>339</v>
      </c>
      <c r="Z1" t="s">
        <v>27</v>
      </c>
      <c r="AA1" t="s">
        <v>340</v>
      </c>
      <c r="AB1" t="s">
        <v>341</v>
      </c>
      <c r="AC1" t="s">
        <v>342</v>
      </c>
      <c r="AD1" t="s">
        <v>343</v>
      </c>
      <c r="AE1" t="s">
        <v>344</v>
      </c>
      <c r="AF1" t="s">
        <v>345</v>
      </c>
      <c r="AG1" t="s">
        <v>346</v>
      </c>
      <c r="AH1" t="s">
        <v>347</v>
      </c>
      <c r="AI1" t="s">
        <v>348</v>
      </c>
    </row>
    <row r="2" spans="1:35" x14ac:dyDescent="0.25">
      <c r="A2" t="s">
        <v>32</v>
      </c>
      <c r="B2" t="s">
        <v>33</v>
      </c>
      <c r="C2" t="s">
        <v>34</v>
      </c>
      <c r="D2" t="s">
        <v>35</v>
      </c>
      <c r="E2" t="s">
        <v>36</v>
      </c>
      <c r="F2" t="s">
        <v>57</v>
      </c>
      <c r="G2" t="s">
        <v>37</v>
      </c>
      <c r="H2" t="s">
        <v>38</v>
      </c>
      <c r="I2" t="s">
        <v>39</v>
      </c>
      <c r="J2" t="s">
        <v>40</v>
      </c>
      <c r="K2" t="s">
        <v>41</v>
      </c>
      <c r="L2" t="s">
        <v>58</v>
      </c>
      <c r="M2" t="s">
        <v>61</v>
      </c>
      <c r="N2">
        <v>7744</v>
      </c>
      <c r="O2">
        <v>8</v>
      </c>
      <c r="P2" t="s">
        <v>62</v>
      </c>
      <c r="Q2">
        <v>156217756</v>
      </c>
      <c r="R2">
        <v>156217756</v>
      </c>
      <c r="S2">
        <v>44816671</v>
      </c>
      <c r="T2">
        <v>156217756</v>
      </c>
      <c r="U2">
        <v>0</v>
      </c>
      <c r="V2">
        <v>156217756</v>
      </c>
      <c r="W2">
        <v>111401085</v>
      </c>
      <c r="X2">
        <v>111401085</v>
      </c>
      <c r="Y2">
        <v>0</v>
      </c>
      <c r="Z2">
        <v>44816671</v>
      </c>
      <c r="AA2">
        <v>0</v>
      </c>
      <c r="AB2" t="s">
        <v>349</v>
      </c>
      <c r="AC2" t="s">
        <v>350</v>
      </c>
      <c r="AD2" t="s">
        <v>351</v>
      </c>
      <c r="AE2" t="s">
        <v>351</v>
      </c>
      <c r="AF2" t="s">
        <v>351</v>
      </c>
      <c r="AG2" t="s">
        <v>351</v>
      </c>
      <c r="AH2" t="s">
        <v>352</v>
      </c>
      <c r="AI2">
        <v>1</v>
      </c>
    </row>
  </sheetData>
  <pageMargins left="0.7" right="0.7" top="0.75" bottom="0.75" header="0.3" footer="0.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41"/>
  <sheetViews>
    <sheetView workbookViewId="0">
      <selection activeCell="E12" sqref="E12"/>
    </sheetView>
  </sheetViews>
  <sheetFormatPr baseColWidth="10" defaultRowHeight="13.2" x14ac:dyDescent="0.25"/>
  <sheetData>
    <row r="1" spans="1:24" x14ac:dyDescent="0.25">
      <c r="A1" t="s">
        <v>353</v>
      </c>
      <c r="B1" s="93" t="s">
        <v>354</v>
      </c>
      <c r="C1" s="93" t="s">
        <v>355</v>
      </c>
      <c r="D1" s="66" t="s">
        <v>356</v>
      </c>
      <c r="E1" s="66" t="s">
        <v>357</v>
      </c>
      <c r="F1" t="s">
        <v>358</v>
      </c>
      <c r="G1" s="94" t="s">
        <v>359</v>
      </c>
      <c r="H1" t="s">
        <v>360</v>
      </c>
      <c r="I1" t="s">
        <v>361</v>
      </c>
      <c r="J1" s="93" t="s">
        <v>362</v>
      </c>
      <c r="K1" t="s">
        <v>363</v>
      </c>
      <c r="L1" s="95" t="s">
        <v>364</v>
      </c>
      <c r="M1" s="66" t="s">
        <v>365</v>
      </c>
      <c r="N1" s="66" t="s">
        <v>366</v>
      </c>
      <c r="O1" t="s">
        <v>367</v>
      </c>
      <c r="P1" t="s">
        <v>368</v>
      </c>
      <c r="Q1" t="s">
        <v>14</v>
      </c>
      <c r="R1" t="s">
        <v>16</v>
      </c>
      <c r="S1" t="s">
        <v>12</v>
      </c>
    </row>
    <row r="2" spans="1:24" x14ac:dyDescent="0.25">
      <c r="A2" s="96">
        <v>1426</v>
      </c>
      <c r="B2" s="97">
        <v>43815</v>
      </c>
      <c r="C2" s="97">
        <v>43815</v>
      </c>
      <c r="D2" s="98">
        <v>6631200</v>
      </c>
      <c r="E2" s="98">
        <v>7200000</v>
      </c>
      <c r="F2" s="96" t="s">
        <v>369</v>
      </c>
      <c r="G2" s="99">
        <v>1214729613.2</v>
      </c>
      <c r="H2" s="96" t="s">
        <v>370</v>
      </c>
      <c r="I2" s="96">
        <v>2259</v>
      </c>
      <c r="J2" s="97">
        <v>43810</v>
      </c>
      <c r="K2" s="96">
        <v>0</v>
      </c>
      <c r="L2" s="98">
        <v>7200000</v>
      </c>
      <c r="M2" s="98">
        <v>568800</v>
      </c>
      <c r="N2" s="98">
        <v>6631200</v>
      </c>
      <c r="O2" s="96">
        <v>0</v>
      </c>
      <c r="P2" s="96">
        <v>899</v>
      </c>
      <c r="Q2" s="96">
        <v>56</v>
      </c>
      <c r="R2" s="96" t="s">
        <v>195</v>
      </c>
      <c r="S2" s="96" t="s">
        <v>133</v>
      </c>
      <c r="T2" s="96"/>
      <c r="U2" s="96"/>
      <c r="V2" s="96"/>
      <c r="W2" s="96"/>
      <c r="X2" s="96"/>
    </row>
    <row r="3" spans="1:24" x14ac:dyDescent="0.25">
      <c r="A3" s="96">
        <v>1505</v>
      </c>
      <c r="B3" s="97">
        <v>43822</v>
      </c>
      <c r="C3" s="97">
        <v>43822</v>
      </c>
      <c r="D3" s="98">
        <v>76095837</v>
      </c>
      <c r="E3" s="98">
        <v>76095837</v>
      </c>
      <c r="F3" s="96" t="s">
        <v>371</v>
      </c>
      <c r="G3" s="99">
        <v>890910913.29999995</v>
      </c>
      <c r="H3" s="96" t="s">
        <v>372</v>
      </c>
      <c r="I3" s="96">
        <v>53</v>
      </c>
      <c r="J3" s="97">
        <v>43818</v>
      </c>
      <c r="K3" s="96">
        <v>0</v>
      </c>
      <c r="L3" s="98">
        <v>76095837</v>
      </c>
      <c r="M3" s="98">
        <v>0</v>
      </c>
      <c r="N3" s="98">
        <v>76095837</v>
      </c>
      <c r="O3" s="96">
        <v>0</v>
      </c>
      <c r="P3" s="96">
        <v>235</v>
      </c>
      <c r="Q3" s="96">
        <v>58</v>
      </c>
      <c r="R3" s="96" t="s">
        <v>176</v>
      </c>
      <c r="S3" s="96" t="s">
        <v>159</v>
      </c>
      <c r="T3" s="96"/>
      <c r="U3" s="96"/>
      <c r="V3" s="96"/>
      <c r="W3" s="96"/>
      <c r="X3" s="96"/>
    </row>
    <row r="4" spans="1:24" x14ac:dyDescent="0.25">
      <c r="A4" s="96">
        <v>1506</v>
      </c>
      <c r="B4" s="97">
        <v>43822</v>
      </c>
      <c r="C4" s="97">
        <v>43822</v>
      </c>
      <c r="D4" s="98">
        <v>16163000</v>
      </c>
      <c r="E4" s="98">
        <v>16163000</v>
      </c>
      <c r="F4" s="96" t="s">
        <v>373</v>
      </c>
      <c r="G4" s="99">
        <v>890980357.70000005</v>
      </c>
      <c r="H4" s="96" t="s">
        <v>374</v>
      </c>
      <c r="I4" s="96">
        <v>59122019</v>
      </c>
      <c r="J4" s="97">
        <v>43815</v>
      </c>
      <c r="K4" s="96">
        <v>0</v>
      </c>
      <c r="L4" s="98">
        <v>16163000</v>
      </c>
      <c r="M4" s="98">
        <v>0</v>
      </c>
      <c r="N4" s="98">
        <v>16163000</v>
      </c>
      <c r="O4" s="96">
        <v>0</v>
      </c>
      <c r="P4" s="96">
        <v>527</v>
      </c>
      <c r="Q4" s="96">
        <v>57</v>
      </c>
      <c r="R4" s="96" t="s">
        <v>196</v>
      </c>
      <c r="S4" s="96" t="s">
        <v>155</v>
      </c>
      <c r="T4" s="96"/>
      <c r="U4" s="96"/>
      <c r="V4" s="96"/>
      <c r="W4" s="96"/>
      <c r="X4" s="96"/>
    </row>
    <row r="5" spans="1:24" x14ac:dyDescent="0.25">
      <c r="A5" s="96">
        <v>1510</v>
      </c>
      <c r="B5" s="97">
        <v>43822</v>
      </c>
      <c r="C5" s="97">
        <v>43822</v>
      </c>
      <c r="D5" s="98">
        <v>90400063</v>
      </c>
      <c r="E5" s="98">
        <v>90400063</v>
      </c>
      <c r="F5" s="96" t="s">
        <v>375</v>
      </c>
      <c r="G5" s="99">
        <v>890983718.60000002</v>
      </c>
      <c r="H5" s="96" t="s">
        <v>376</v>
      </c>
      <c r="I5" s="96">
        <v>3024</v>
      </c>
      <c r="J5" s="97">
        <v>43818</v>
      </c>
      <c r="K5" s="96">
        <v>0</v>
      </c>
      <c r="L5" s="98">
        <v>90400063</v>
      </c>
      <c r="M5" s="98">
        <v>0</v>
      </c>
      <c r="N5" s="98">
        <v>90400063</v>
      </c>
      <c r="O5" s="96">
        <v>0</v>
      </c>
      <c r="P5" s="96">
        <v>218</v>
      </c>
      <c r="Q5" s="96">
        <v>58</v>
      </c>
      <c r="R5" s="96" t="s">
        <v>176</v>
      </c>
      <c r="S5" s="96" t="s">
        <v>159</v>
      </c>
      <c r="T5" s="96"/>
      <c r="U5" s="96"/>
      <c r="V5" s="96"/>
      <c r="W5" s="96"/>
      <c r="X5" s="96"/>
    </row>
    <row r="6" spans="1:24" x14ac:dyDescent="0.25">
      <c r="A6" s="96">
        <v>1512</v>
      </c>
      <c r="B6" s="97">
        <v>43822</v>
      </c>
      <c r="C6" s="97">
        <v>43822</v>
      </c>
      <c r="D6" s="98">
        <v>59431640</v>
      </c>
      <c r="E6" s="98">
        <v>59431640</v>
      </c>
      <c r="F6" s="96" t="s">
        <v>377</v>
      </c>
      <c r="G6" s="99">
        <v>890983728.10000002</v>
      </c>
      <c r="H6" s="96" t="s">
        <v>378</v>
      </c>
      <c r="I6" s="96">
        <v>2019069</v>
      </c>
      <c r="J6" s="97">
        <v>43801</v>
      </c>
      <c r="K6" s="96">
        <v>0</v>
      </c>
      <c r="L6" s="98">
        <v>59431640</v>
      </c>
      <c r="M6" s="98">
        <v>0</v>
      </c>
      <c r="N6" s="98">
        <v>59431640</v>
      </c>
      <c r="O6" s="96">
        <v>0</v>
      </c>
      <c r="P6" s="96">
        <v>447</v>
      </c>
      <c r="Q6" s="96">
        <v>54</v>
      </c>
      <c r="R6" s="96" t="s">
        <v>193</v>
      </c>
      <c r="S6" s="96" t="s">
        <v>159</v>
      </c>
      <c r="T6" s="96"/>
      <c r="U6" s="96"/>
      <c r="V6" s="96"/>
      <c r="W6" s="96"/>
      <c r="X6" s="96"/>
    </row>
    <row r="7" spans="1:24" x14ac:dyDescent="0.25">
      <c r="A7" s="96">
        <v>1515</v>
      </c>
      <c r="B7" s="97">
        <v>43822</v>
      </c>
      <c r="C7" s="97">
        <v>43822</v>
      </c>
      <c r="D7" s="98">
        <v>16800000</v>
      </c>
      <c r="E7" s="98">
        <v>16800000</v>
      </c>
      <c r="F7" s="96" t="s">
        <v>379</v>
      </c>
      <c r="G7" s="99">
        <v>890980357.70000005</v>
      </c>
      <c r="H7" s="96" t="s">
        <v>374</v>
      </c>
      <c r="I7" s="96">
        <v>2076</v>
      </c>
      <c r="J7" s="97">
        <v>43815</v>
      </c>
      <c r="K7" s="96">
        <v>0</v>
      </c>
      <c r="L7" s="98">
        <v>16800000</v>
      </c>
      <c r="M7" s="98">
        <v>0</v>
      </c>
      <c r="N7" s="98">
        <v>16800000</v>
      </c>
      <c r="O7" s="96">
        <v>0</v>
      </c>
      <c r="P7" s="96">
        <v>318</v>
      </c>
      <c r="Q7" s="96">
        <v>35</v>
      </c>
      <c r="R7" s="96" t="s">
        <v>134</v>
      </c>
      <c r="S7" s="96" t="s">
        <v>133</v>
      </c>
      <c r="T7" s="96"/>
      <c r="U7" s="96"/>
      <c r="V7" s="96"/>
      <c r="W7" s="96"/>
      <c r="X7" s="96"/>
    </row>
    <row r="8" spans="1:24" x14ac:dyDescent="0.25">
      <c r="A8" s="96">
        <v>1517</v>
      </c>
      <c r="B8" s="97">
        <v>43822</v>
      </c>
      <c r="C8" s="97">
        <v>43822</v>
      </c>
      <c r="D8" s="98">
        <v>11816160</v>
      </c>
      <c r="E8" s="98">
        <v>12360000</v>
      </c>
      <c r="F8" s="96" t="s">
        <v>380</v>
      </c>
      <c r="G8" s="99">
        <v>900305049.5</v>
      </c>
      <c r="H8" s="96" t="s">
        <v>381</v>
      </c>
      <c r="I8" s="96">
        <v>501</v>
      </c>
      <c r="J8" s="97">
        <v>43818</v>
      </c>
      <c r="K8" s="96">
        <v>0</v>
      </c>
      <c r="L8" s="98">
        <v>12360000</v>
      </c>
      <c r="M8" s="98">
        <v>543840</v>
      </c>
      <c r="N8" s="98">
        <v>11816160</v>
      </c>
      <c r="O8" s="96">
        <v>0</v>
      </c>
      <c r="P8" s="96">
        <v>736</v>
      </c>
      <c r="Q8" s="96">
        <v>46</v>
      </c>
      <c r="R8" s="96" t="s">
        <v>180</v>
      </c>
      <c r="S8" s="96" t="s">
        <v>133</v>
      </c>
      <c r="T8" s="96"/>
      <c r="U8" s="96"/>
      <c r="V8" s="96"/>
      <c r="W8" s="96"/>
      <c r="X8" s="96"/>
    </row>
    <row r="9" spans="1:24" x14ac:dyDescent="0.25">
      <c r="A9" s="96">
        <v>1518</v>
      </c>
      <c r="B9" s="97">
        <v>43822</v>
      </c>
      <c r="C9" s="97">
        <v>43822</v>
      </c>
      <c r="D9" s="98">
        <v>38520000</v>
      </c>
      <c r="E9" s="98">
        <v>45000000</v>
      </c>
      <c r="F9" s="96" t="s">
        <v>382</v>
      </c>
      <c r="G9" s="99">
        <v>1128281693.4000001</v>
      </c>
      <c r="H9" s="96" t="s">
        <v>383</v>
      </c>
      <c r="I9" s="96">
        <v>67</v>
      </c>
      <c r="J9" s="97">
        <v>43819</v>
      </c>
      <c r="K9" s="96">
        <v>0</v>
      </c>
      <c r="L9" s="98">
        <v>45000000</v>
      </c>
      <c r="M9" s="98">
        <v>6480000</v>
      </c>
      <c r="N9" s="98">
        <v>38520000</v>
      </c>
      <c r="O9" s="96">
        <v>0</v>
      </c>
      <c r="P9" s="96">
        <v>518</v>
      </c>
      <c r="Q9" s="96">
        <v>54</v>
      </c>
      <c r="R9" s="96" t="s">
        <v>193</v>
      </c>
      <c r="S9" s="96" t="s">
        <v>159</v>
      </c>
      <c r="T9" s="96"/>
      <c r="U9" s="96"/>
      <c r="V9" s="96"/>
      <c r="W9" s="96"/>
      <c r="X9" s="96"/>
    </row>
    <row r="10" spans="1:24" x14ac:dyDescent="0.25">
      <c r="A10" s="96">
        <v>1520</v>
      </c>
      <c r="B10" s="97">
        <v>43822</v>
      </c>
      <c r="C10" s="97">
        <v>43822</v>
      </c>
      <c r="D10" s="98">
        <v>8370235</v>
      </c>
      <c r="E10" s="98">
        <v>8990586</v>
      </c>
      <c r="F10" s="96" t="s">
        <v>384</v>
      </c>
      <c r="G10" s="99">
        <v>8358437.0999999996</v>
      </c>
      <c r="H10" s="96" t="s">
        <v>385</v>
      </c>
      <c r="I10" s="96">
        <v>2220</v>
      </c>
      <c r="J10" s="97">
        <v>43815</v>
      </c>
      <c r="K10" s="96">
        <v>0</v>
      </c>
      <c r="L10" s="98">
        <v>8990586</v>
      </c>
      <c r="M10" s="98">
        <v>620351</v>
      </c>
      <c r="N10" s="98">
        <v>8370235</v>
      </c>
      <c r="O10" s="96">
        <v>0</v>
      </c>
      <c r="P10" s="96">
        <v>661</v>
      </c>
      <c r="Q10" s="96">
        <v>35</v>
      </c>
      <c r="R10" s="96" t="s">
        <v>134</v>
      </c>
      <c r="S10" s="96" t="s">
        <v>133</v>
      </c>
      <c r="T10" s="96"/>
      <c r="U10" s="96"/>
      <c r="V10" s="96"/>
      <c r="W10" s="96"/>
      <c r="X10" s="96"/>
    </row>
    <row r="11" spans="1:24" x14ac:dyDescent="0.25">
      <c r="A11" s="96">
        <v>1525</v>
      </c>
      <c r="B11" s="97">
        <v>43822</v>
      </c>
      <c r="C11" s="97">
        <v>43822</v>
      </c>
      <c r="D11" s="98">
        <v>29715820</v>
      </c>
      <c r="E11" s="98">
        <v>29715820</v>
      </c>
      <c r="F11" s="96" t="s">
        <v>377</v>
      </c>
      <c r="G11" s="99">
        <v>890983728.10000002</v>
      </c>
      <c r="H11" s="96" t="s">
        <v>378</v>
      </c>
      <c r="I11" s="96">
        <v>2019070</v>
      </c>
      <c r="J11" s="97">
        <v>43801</v>
      </c>
      <c r="K11" s="96">
        <v>0</v>
      </c>
      <c r="L11" s="98">
        <v>29715820</v>
      </c>
      <c r="M11" s="98">
        <v>0</v>
      </c>
      <c r="N11" s="98">
        <v>29715820</v>
      </c>
      <c r="O11" s="96">
        <v>0</v>
      </c>
      <c r="P11" s="96">
        <v>447</v>
      </c>
      <c r="Q11" s="96">
        <v>54</v>
      </c>
      <c r="R11" s="96" t="s">
        <v>193</v>
      </c>
      <c r="S11" s="96" t="s">
        <v>159</v>
      </c>
      <c r="T11" s="96"/>
      <c r="U11" s="96"/>
      <c r="V11" s="96"/>
      <c r="W11" s="96"/>
      <c r="X11" s="96"/>
    </row>
    <row r="12" spans="1:24" x14ac:dyDescent="0.25">
      <c r="A12" s="96">
        <v>1530</v>
      </c>
      <c r="B12" s="97">
        <v>43822</v>
      </c>
      <c r="C12" s="97">
        <v>43822</v>
      </c>
      <c r="D12" s="98">
        <v>122832600</v>
      </c>
      <c r="E12" s="98">
        <v>122832600</v>
      </c>
      <c r="F12" s="96" t="s">
        <v>386</v>
      </c>
      <c r="G12" s="99">
        <v>890980040.79999995</v>
      </c>
      <c r="H12" s="96" t="s">
        <v>387</v>
      </c>
      <c r="I12" s="96">
        <v>80072358</v>
      </c>
      <c r="J12" s="97">
        <v>43818</v>
      </c>
      <c r="K12" s="96">
        <v>0</v>
      </c>
      <c r="L12" s="98">
        <v>122832600</v>
      </c>
      <c r="M12" s="98">
        <v>0</v>
      </c>
      <c r="N12" s="98">
        <v>122832600</v>
      </c>
      <c r="O12" s="96">
        <v>0</v>
      </c>
      <c r="P12" s="96">
        <v>493</v>
      </c>
      <c r="Q12" s="96">
        <v>53</v>
      </c>
      <c r="R12" s="96" t="s">
        <v>192</v>
      </c>
      <c r="S12" s="96" t="s">
        <v>155</v>
      </c>
      <c r="T12" s="96"/>
      <c r="U12" s="96"/>
      <c r="V12" s="96"/>
      <c r="W12" s="96"/>
      <c r="X12" s="96"/>
    </row>
    <row r="13" spans="1:24" x14ac:dyDescent="0.25">
      <c r="A13" s="96">
        <v>1533</v>
      </c>
      <c r="B13" s="97">
        <v>43822</v>
      </c>
      <c r="C13" s="97">
        <v>43822</v>
      </c>
      <c r="D13" s="98">
        <v>8100000</v>
      </c>
      <c r="E13" s="98">
        <v>8100000</v>
      </c>
      <c r="F13" s="96" t="s">
        <v>388</v>
      </c>
      <c r="G13" s="99">
        <v>890981069.5</v>
      </c>
      <c r="H13" s="96" t="s">
        <v>389</v>
      </c>
      <c r="I13" s="96">
        <v>61</v>
      </c>
      <c r="J13" s="97">
        <v>43817</v>
      </c>
      <c r="K13" s="96">
        <v>0</v>
      </c>
      <c r="L13" s="98">
        <v>8100000</v>
      </c>
      <c r="M13" s="98">
        <v>0</v>
      </c>
      <c r="N13" s="98">
        <v>8100000</v>
      </c>
      <c r="O13" s="96">
        <v>0</v>
      </c>
      <c r="P13" s="96">
        <v>414</v>
      </c>
      <c r="Q13" s="96">
        <v>35</v>
      </c>
      <c r="R13" s="96" t="s">
        <v>134</v>
      </c>
      <c r="S13" s="96" t="s">
        <v>133</v>
      </c>
      <c r="T13" s="96"/>
      <c r="U13" s="96"/>
      <c r="V13" s="96"/>
      <c r="W13" s="96"/>
      <c r="X13" s="96"/>
    </row>
    <row r="14" spans="1:24" x14ac:dyDescent="0.25">
      <c r="A14" s="96">
        <v>1534</v>
      </c>
      <c r="B14" s="97">
        <v>43822</v>
      </c>
      <c r="C14" s="97">
        <v>43822</v>
      </c>
      <c r="D14" s="98">
        <v>59684904</v>
      </c>
      <c r="E14" s="98">
        <v>59684904</v>
      </c>
      <c r="F14" s="96" t="s">
        <v>390</v>
      </c>
      <c r="G14" s="99">
        <v>890907569.10000002</v>
      </c>
      <c r="H14" s="96" t="s">
        <v>391</v>
      </c>
      <c r="I14" s="96">
        <v>3102</v>
      </c>
      <c r="J14" s="97">
        <v>43819</v>
      </c>
      <c r="K14" s="96">
        <v>0</v>
      </c>
      <c r="L14" s="98">
        <v>59684904</v>
      </c>
      <c r="M14" s="98">
        <v>0</v>
      </c>
      <c r="N14" s="98">
        <v>59684904</v>
      </c>
      <c r="O14" s="96">
        <v>0</v>
      </c>
      <c r="P14" s="96">
        <v>419</v>
      </c>
      <c r="Q14" s="96">
        <v>57</v>
      </c>
      <c r="R14" s="96" t="s">
        <v>196</v>
      </c>
      <c r="S14" s="96" t="s">
        <v>155</v>
      </c>
      <c r="T14" s="96"/>
      <c r="U14" s="96"/>
      <c r="V14" s="96"/>
      <c r="W14" s="96"/>
      <c r="X14" s="96"/>
    </row>
    <row r="15" spans="1:24" x14ac:dyDescent="0.25">
      <c r="A15" s="96">
        <v>1536</v>
      </c>
      <c r="B15" s="97">
        <v>43822</v>
      </c>
      <c r="C15" s="97">
        <v>43822</v>
      </c>
      <c r="D15" s="98">
        <v>2975837</v>
      </c>
      <c r="E15" s="98">
        <v>3112800</v>
      </c>
      <c r="F15" s="96" t="s">
        <v>392</v>
      </c>
      <c r="G15" s="99">
        <v>900304471.60000002</v>
      </c>
      <c r="H15" s="96" t="s">
        <v>393</v>
      </c>
      <c r="I15" s="96">
        <v>2201</v>
      </c>
      <c r="J15" s="97">
        <v>43801</v>
      </c>
      <c r="K15" s="96">
        <v>0</v>
      </c>
      <c r="L15" s="98">
        <v>3112800</v>
      </c>
      <c r="M15" s="98">
        <v>136963</v>
      </c>
      <c r="N15" s="98">
        <v>2975837</v>
      </c>
      <c r="O15" s="96">
        <v>0</v>
      </c>
      <c r="P15" s="96">
        <v>641</v>
      </c>
      <c r="Q15" s="96">
        <v>35</v>
      </c>
      <c r="R15" s="96" t="s">
        <v>134</v>
      </c>
      <c r="S15" s="96" t="s">
        <v>133</v>
      </c>
      <c r="T15" s="96"/>
      <c r="U15" s="96"/>
      <c r="V15" s="96"/>
      <c r="W15" s="96"/>
      <c r="X15" s="96"/>
    </row>
    <row r="16" spans="1:24" x14ac:dyDescent="0.25">
      <c r="A16" s="96">
        <v>1539</v>
      </c>
      <c r="B16" s="97">
        <v>43822</v>
      </c>
      <c r="C16" s="97">
        <v>43822</v>
      </c>
      <c r="D16" s="98">
        <v>30000000</v>
      </c>
      <c r="E16" s="98">
        <v>30000000</v>
      </c>
      <c r="F16" s="96" t="s">
        <v>394</v>
      </c>
      <c r="G16" s="99">
        <v>890980040.79999995</v>
      </c>
      <c r="H16" s="96" t="s">
        <v>387</v>
      </c>
      <c r="I16" s="96">
        <v>80072332</v>
      </c>
      <c r="J16" s="97">
        <v>43818</v>
      </c>
      <c r="K16" s="96">
        <v>0</v>
      </c>
      <c r="L16" s="98">
        <v>30000000</v>
      </c>
      <c r="M16" s="98">
        <v>0</v>
      </c>
      <c r="N16" s="98">
        <v>30000000</v>
      </c>
      <c r="O16" s="96">
        <v>0</v>
      </c>
      <c r="P16" s="96">
        <v>336</v>
      </c>
      <c r="Q16" s="96">
        <v>57</v>
      </c>
      <c r="R16" s="96" t="s">
        <v>196</v>
      </c>
      <c r="S16" s="96" t="s">
        <v>155</v>
      </c>
      <c r="T16" s="96"/>
      <c r="U16" s="96"/>
      <c r="V16" s="96"/>
      <c r="W16" s="96"/>
      <c r="X16" s="96"/>
    </row>
    <row r="17" spans="1:24" x14ac:dyDescent="0.25">
      <c r="A17" s="96">
        <v>1540</v>
      </c>
      <c r="B17" s="97">
        <v>43822</v>
      </c>
      <c r="C17" s="97">
        <v>43822</v>
      </c>
      <c r="D17" s="98">
        <v>38400000</v>
      </c>
      <c r="E17" s="98">
        <v>38400000</v>
      </c>
      <c r="F17" s="96" t="s">
        <v>395</v>
      </c>
      <c r="G17" s="99">
        <v>890984882</v>
      </c>
      <c r="H17" s="96" t="s">
        <v>396</v>
      </c>
      <c r="I17" s="96">
        <v>31</v>
      </c>
      <c r="J17" s="97">
        <v>43816</v>
      </c>
      <c r="K17" s="96">
        <v>0</v>
      </c>
      <c r="L17" s="98">
        <v>38400000</v>
      </c>
      <c r="M17" s="98">
        <v>0</v>
      </c>
      <c r="N17" s="98">
        <v>38400000</v>
      </c>
      <c r="O17" s="96">
        <v>0</v>
      </c>
      <c r="P17" s="96">
        <v>479</v>
      </c>
      <c r="Q17" s="96">
        <v>54</v>
      </c>
      <c r="R17" s="96" t="s">
        <v>193</v>
      </c>
      <c r="S17" s="96" t="s">
        <v>159</v>
      </c>
      <c r="T17" s="96"/>
      <c r="U17" s="96"/>
      <c r="V17" s="96"/>
      <c r="W17" s="96"/>
      <c r="X17" s="96"/>
    </row>
    <row r="18" spans="1:24" x14ac:dyDescent="0.25">
      <c r="A18" s="96">
        <v>1542</v>
      </c>
      <c r="B18" s="97">
        <v>43822</v>
      </c>
      <c r="C18" s="97">
        <v>43822</v>
      </c>
      <c r="D18" s="98">
        <v>90770000</v>
      </c>
      <c r="E18" s="98">
        <v>90770000</v>
      </c>
      <c r="F18" s="96" t="s">
        <v>397</v>
      </c>
      <c r="G18" s="99">
        <v>890981069.5</v>
      </c>
      <c r="H18" s="96" t="s">
        <v>389</v>
      </c>
      <c r="I18" s="96">
        <v>60</v>
      </c>
      <c r="J18" s="97">
        <v>43818</v>
      </c>
      <c r="K18" s="96">
        <v>0</v>
      </c>
      <c r="L18" s="98">
        <v>90770000</v>
      </c>
      <c r="M18" s="98">
        <v>0</v>
      </c>
      <c r="N18" s="98">
        <v>90770000</v>
      </c>
      <c r="O18" s="96">
        <v>0</v>
      </c>
      <c r="P18" s="96">
        <v>1053</v>
      </c>
      <c r="Q18" s="96">
        <v>58</v>
      </c>
      <c r="R18" s="96" t="s">
        <v>176</v>
      </c>
      <c r="S18" s="96" t="s">
        <v>159</v>
      </c>
      <c r="T18" s="96"/>
      <c r="U18" s="96"/>
      <c r="V18" s="96"/>
      <c r="W18" s="96"/>
      <c r="X18" s="96"/>
    </row>
    <row r="19" spans="1:24" x14ac:dyDescent="0.25">
      <c r="A19" s="96">
        <v>1547</v>
      </c>
      <c r="B19" s="97">
        <v>43822</v>
      </c>
      <c r="C19" s="97">
        <v>43822</v>
      </c>
      <c r="D19" s="98">
        <v>17490000</v>
      </c>
      <c r="E19" s="98">
        <v>17490000</v>
      </c>
      <c r="F19" s="96" t="s">
        <v>398</v>
      </c>
      <c r="G19" s="99">
        <v>890980040.79999995</v>
      </c>
      <c r="H19" s="96" t="s">
        <v>387</v>
      </c>
      <c r="I19" s="96">
        <v>80071203</v>
      </c>
      <c r="J19" s="97">
        <v>43804</v>
      </c>
      <c r="K19" s="96">
        <v>0</v>
      </c>
      <c r="L19" s="98">
        <v>17490000</v>
      </c>
      <c r="M19" s="98">
        <v>0</v>
      </c>
      <c r="N19" s="98">
        <v>17490000</v>
      </c>
      <c r="O19" s="96">
        <v>0</v>
      </c>
      <c r="P19" s="96">
        <v>449</v>
      </c>
      <c r="Q19" s="96">
        <v>57</v>
      </c>
      <c r="R19" s="96" t="s">
        <v>196</v>
      </c>
      <c r="S19" s="96" t="s">
        <v>155</v>
      </c>
      <c r="T19" s="96"/>
      <c r="U19" s="96"/>
      <c r="V19" s="96"/>
      <c r="W19" s="96"/>
      <c r="X19" s="96"/>
    </row>
    <row r="20" spans="1:24" x14ac:dyDescent="0.25">
      <c r="A20" s="96">
        <v>1548</v>
      </c>
      <c r="B20" s="97">
        <v>43822</v>
      </c>
      <c r="C20" s="97">
        <v>43822</v>
      </c>
      <c r="D20" s="98">
        <v>9600000</v>
      </c>
      <c r="E20" s="98">
        <v>9600000</v>
      </c>
      <c r="F20" s="96" t="s">
        <v>395</v>
      </c>
      <c r="G20" s="99">
        <v>890984882</v>
      </c>
      <c r="H20" s="96" t="s">
        <v>396</v>
      </c>
      <c r="I20" s="96">
        <v>30</v>
      </c>
      <c r="J20" s="97">
        <v>43816</v>
      </c>
      <c r="K20" s="96">
        <v>0</v>
      </c>
      <c r="L20" s="98">
        <v>9600000</v>
      </c>
      <c r="M20" s="98">
        <v>0</v>
      </c>
      <c r="N20" s="98">
        <v>9600000</v>
      </c>
      <c r="O20" s="96">
        <v>0</v>
      </c>
      <c r="P20" s="96">
        <v>479</v>
      </c>
      <c r="Q20" s="96">
        <v>54</v>
      </c>
      <c r="R20" s="96" t="s">
        <v>193</v>
      </c>
      <c r="S20" s="96" t="s">
        <v>159</v>
      </c>
      <c r="T20" s="96"/>
      <c r="U20" s="96"/>
      <c r="V20" s="96"/>
      <c r="W20" s="96"/>
      <c r="X20" s="96"/>
    </row>
    <row r="21" spans="1:24" x14ac:dyDescent="0.25">
      <c r="A21" s="96">
        <v>1551</v>
      </c>
      <c r="B21" s="97">
        <v>43822</v>
      </c>
      <c r="C21" s="97">
        <v>43822</v>
      </c>
      <c r="D21" s="98">
        <v>49599770</v>
      </c>
      <c r="E21" s="98">
        <v>49599770</v>
      </c>
      <c r="F21" s="96" t="s">
        <v>399</v>
      </c>
      <c r="G21" s="99">
        <v>890980040.79999995</v>
      </c>
      <c r="H21" s="96" t="s">
        <v>387</v>
      </c>
      <c r="I21" s="96">
        <v>80072310</v>
      </c>
      <c r="J21" s="97">
        <v>43818</v>
      </c>
      <c r="K21" s="96">
        <v>0</v>
      </c>
      <c r="L21" s="98">
        <v>49599770</v>
      </c>
      <c r="M21" s="98">
        <v>0</v>
      </c>
      <c r="N21" s="98">
        <v>49599770</v>
      </c>
      <c r="O21" s="96">
        <v>0</v>
      </c>
      <c r="P21" s="96">
        <v>273</v>
      </c>
      <c r="Q21" s="96">
        <v>50</v>
      </c>
      <c r="R21" s="96" t="s">
        <v>188</v>
      </c>
      <c r="S21" s="96" t="s">
        <v>141</v>
      </c>
      <c r="T21" s="96"/>
      <c r="U21" s="96"/>
      <c r="V21" s="96"/>
      <c r="W21" s="96"/>
      <c r="X21" s="96"/>
    </row>
    <row r="22" spans="1:24" x14ac:dyDescent="0.25">
      <c r="A22" s="96">
        <v>1560</v>
      </c>
      <c r="B22" s="97">
        <v>43822</v>
      </c>
      <c r="C22" s="97">
        <v>43822</v>
      </c>
      <c r="D22" s="98">
        <v>8289000</v>
      </c>
      <c r="E22" s="98">
        <v>9000000</v>
      </c>
      <c r="F22" s="96" t="s">
        <v>400</v>
      </c>
      <c r="G22" s="99">
        <v>1040042644.1</v>
      </c>
      <c r="H22" s="96" t="s">
        <v>401</v>
      </c>
      <c r="I22" s="96">
        <v>2182</v>
      </c>
      <c r="J22" s="97">
        <v>43802</v>
      </c>
      <c r="K22" s="96">
        <v>0</v>
      </c>
      <c r="L22" s="98">
        <v>9000000</v>
      </c>
      <c r="M22" s="98">
        <v>711000</v>
      </c>
      <c r="N22" s="98">
        <v>8289000</v>
      </c>
      <c r="O22" s="96">
        <v>0</v>
      </c>
      <c r="P22" s="96">
        <v>622</v>
      </c>
      <c r="Q22" s="96">
        <v>35</v>
      </c>
      <c r="R22" s="96" t="s">
        <v>134</v>
      </c>
      <c r="S22" s="96" t="s">
        <v>133</v>
      </c>
      <c r="T22" s="96"/>
      <c r="U22" s="96"/>
      <c r="V22" s="96"/>
      <c r="W22" s="96"/>
      <c r="X22" s="96"/>
    </row>
    <row r="23" spans="1:24" x14ac:dyDescent="0.25">
      <c r="A23" s="96">
        <v>1562</v>
      </c>
      <c r="B23" s="97">
        <v>43822</v>
      </c>
      <c r="C23" s="97">
        <v>43822</v>
      </c>
      <c r="D23" s="98">
        <v>63078738</v>
      </c>
      <c r="E23" s="98">
        <v>67753746</v>
      </c>
      <c r="F23" s="96" t="s">
        <v>402</v>
      </c>
      <c r="G23" s="99">
        <v>816006411.10000002</v>
      </c>
      <c r="H23" s="96" t="s">
        <v>403</v>
      </c>
      <c r="I23" s="96">
        <v>5694</v>
      </c>
      <c r="J23" s="97">
        <v>43816</v>
      </c>
      <c r="K23" s="96">
        <v>0</v>
      </c>
      <c r="L23" s="98">
        <v>67753746</v>
      </c>
      <c r="M23" s="98">
        <v>4675008</v>
      </c>
      <c r="N23" s="98">
        <v>63078738</v>
      </c>
      <c r="O23" s="96">
        <v>0</v>
      </c>
      <c r="P23" s="96">
        <v>991</v>
      </c>
      <c r="Q23" s="96">
        <v>50</v>
      </c>
      <c r="R23" s="96" t="s">
        <v>188</v>
      </c>
      <c r="S23" s="96" t="s">
        <v>141</v>
      </c>
      <c r="T23" s="96"/>
      <c r="U23" s="96"/>
      <c r="V23" s="96"/>
      <c r="W23" s="96"/>
      <c r="X23" s="96"/>
    </row>
    <row r="24" spans="1:24" x14ac:dyDescent="0.25">
      <c r="A24" s="96">
        <v>1578</v>
      </c>
      <c r="B24" s="97">
        <v>43826</v>
      </c>
      <c r="C24" s="97">
        <v>43826</v>
      </c>
      <c r="D24" s="98">
        <v>14000000</v>
      </c>
      <c r="E24" s="98">
        <v>14000000</v>
      </c>
      <c r="F24" s="96" t="s">
        <v>404</v>
      </c>
      <c r="G24" s="99">
        <v>890981518</v>
      </c>
      <c r="H24" s="96" t="s">
        <v>405</v>
      </c>
      <c r="I24" s="96">
        <v>3142</v>
      </c>
      <c r="J24" s="97">
        <v>43826</v>
      </c>
      <c r="K24" s="96">
        <v>0</v>
      </c>
      <c r="L24" s="98">
        <v>14000000</v>
      </c>
      <c r="M24" s="98">
        <v>0</v>
      </c>
      <c r="N24" s="98">
        <v>14000000</v>
      </c>
      <c r="O24" s="96">
        <v>0</v>
      </c>
      <c r="P24" s="96">
        <v>544</v>
      </c>
      <c r="Q24" s="96">
        <v>58</v>
      </c>
      <c r="R24" s="96" t="s">
        <v>176</v>
      </c>
      <c r="S24" s="96" t="s">
        <v>159</v>
      </c>
      <c r="T24" s="96"/>
      <c r="U24" s="96"/>
      <c r="V24" s="96"/>
      <c r="W24" s="96"/>
      <c r="X24" s="96"/>
    </row>
    <row r="25" spans="1:24" x14ac:dyDescent="0.25">
      <c r="A25" s="96">
        <v>1592</v>
      </c>
      <c r="B25" s="97">
        <v>43829</v>
      </c>
      <c r="C25" s="97">
        <v>43829</v>
      </c>
      <c r="D25" s="98">
        <v>13319421</v>
      </c>
      <c r="E25" s="98">
        <v>13319421</v>
      </c>
      <c r="F25" s="96" t="s">
        <v>406</v>
      </c>
      <c r="G25" s="99">
        <v>890982583.39999998</v>
      </c>
      <c r="H25" s="96" t="s">
        <v>407</v>
      </c>
      <c r="I25" s="96">
        <v>185</v>
      </c>
      <c r="J25" s="97">
        <v>43817</v>
      </c>
      <c r="K25" s="96">
        <v>0</v>
      </c>
      <c r="L25" s="98">
        <v>13319421</v>
      </c>
      <c r="M25" s="98">
        <v>0</v>
      </c>
      <c r="N25" s="98">
        <v>13319421</v>
      </c>
      <c r="O25" s="96">
        <v>0</v>
      </c>
      <c r="P25" s="96">
        <v>546</v>
      </c>
      <c r="Q25" s="96">
        <v>54</v>
      </c>
      <c r="R25" s="96" t="s">
        <v>193</v>
      </c>
      <c r="S25" s="96" t="s">
        <v>159</v>
      </c>
      <c r="T25" s="96"/>
      <c r="U25" s="96"/>
      <c r="V25" s="96"/>
      <c r="W25" s="96"/>
      <c r="X25" s="96"/>
    </row>
    <row r="26" spans="1:24" x14ac:dyDescent="0.25">
      <c r="A26" s="96">
        <v>1593</v>
      </c>
      <c r="B26" s="97">
        <v>43829</v>
      </c>
      <c r="C26" s="97">
        <v>43829</v>
      </c>
      <c r="D26" s="98">
        <v>114210000</v>
      </c>
      <c r="E26" s="98">
        <v>135000000</v>
      </c>
      <c r="F26" s="96" t="s">
        <v>408</v>
      </c>
      <c r="G26" s="99">
        <v>70054244.700000003</v>
      </c>
      <c r="H26" s="96" t="s">
        <v>409</v>
      </c>
      <c r="I26" s="96">
        <v>68</v>
      </c>
      <c r="J26" s="97">
        <v>43825</v>
      </c>
      <c r="K26" s="96">
        <v>0</v>
      </c>
      <c r="L26" s="98">
        <v>135000000</v>
      </c>
      <c r="M26" s="98">
        <v>20790000</v>
      </c>
      <c r="N26" s="98">
        <v>114210000</v>
      </c>
      <c r="O26" s="96">
        <v>0</v>
      </c>
      <c r="P26" s="96">
        <v>1054</v>
      </c>
      <c r="Q26" s="96">
        <v>58</v>
      </c>
      <c r="R26" s="96" t="s">
        <v>176</v>
      </c>
      <c r="S26" s="96" t="s">
        <v>159</v>
      </c>
      <c r="T26" s="96"/>
      <c r="U26" s="96"/>
      <c r="V26" s="96"/>
      <c r="W26" s="96"/>
      <c r="X26" s="96"/>
    </row>
    <row r="27" spans="1:24" x14ac:dyDescent="0.25">
      <c r="A27" s="96">
        <v>1595</v>
      </c>
      <c r="B27" s="97">
        <v>43829</v>
      </c>
      <c r="C27" s="97">
        <v>43829</v>
      </c>
      <c r="D27" s="98">
        <v>9500000</v>
      </c>
      <c r="E27" s="98">
        <v>9500000</v>
      </c>
      <c r="F27" s="96" t="s">
        <v>410</v>
      </c>
      <c r="G27" s="99">
        <v>890980850.70000005</v>
      </c>
      <c r="H27" s="96" t="s">
        <v>411</v>
      </c>
      <c r="I27" s="96">
        <v>56</v>
      </c>
      <c r="J27" s="97">
        <v>43822</v>
      </c>
      <c r="K27" s="96">
        <v>0</v>
      </c>
      <c r="L27" s="98">
        <v>9500000</v>
      </c>
      <c r="M27" s="98">
        <v>0</v>
      </c>
      <c r="N27" s="98">
        <v>9500000</v>
      </c>
      <c r="O27" s="96">
        <v>0</v>
      </c>
      <c r="P27" s="96">
        <v>402</v>
      </c>
      <c r="Q27" s="96">
        <v>35</v>
      </c>
      <c r="R27" s="96" t="s">
        <v>134</v>
      </c>
      <c r="S27" s="96" t="s">
        <v>133</v>
      </c>
      <c r="T27" s="96"/>
      <c r="U27" s="96"/>
      <c r="V27" s="96"/>
      <c r="W27" s="96"/>
      <c r="X27" s="96"/>
    </row>
    <row r="28" spans="1:24" x14ac:dyDescent="0.25">
      <c r="A28" s="96">
        <v>1597</v>
      </c>
      <c r="B28" s="97">
        <v>43829</v>
      </c>
      <c r="C28" s="97">
        <v>43829</v>
      </c>
      <c r="D28" s="98">
        <v>38981272</v>
      </c>
      <c r="E28" s="98">
        <v>38981272</v>
      </c>
      <c r="F28" s="96" t="s">
        <v>412</v>
      </c>
      <c r="G28" s="99">
        <v>800229739</v>
      </c>
      <c r="H28" s="96" t="s">
        <v>413</v>
      </c>
      <c r="I28" s="96">
        <v>862</v>
      </c>
      <c r="J28" s="97">
        <v>43829</v>
      </c>
      <c r="K28" s="96">
        <v>0</v>
      </c>
      <c r="L28" s="98">
        <v>38981272</v>
      </c>
      <c r="M28" s="98">
        <v>0</v>
      </c>
      <c r="N28" s="98">
        <v>38981272</v>
      </c>
      <c r="O28" s="96">
        <v>0</v>
      </c>
      <c r="P28" s="96">
        <v>1172</v>
      </c>
      <c r="Q28" s="96">
        <v>17</v>
      </c>
      <c r="R28" s="96" t="s">
        <v>82</v>
      </c>
      <c r="S28" s="96" t="s">
        <v>81</v>
      </c>
      <c r="T28" s="96"/>
      <c r="U28" s="96"/>
      <c r="V28" s="96"/>
      <c r="W28" s="96"/>
      <c r="X28" s="96"/>
    </row>
    <row r="29" spans="1:24" x14ac:dyDescent="0.25">
      <c r="A29" s="96">
        <v>1598</v>
      </c>
      <c r="B29" s="97">
        <v>43829</v>
      </c>
      <c r="C29" s="97">
        <v>43829</v>
      </c>
      <c r="D29" s="98">
        <v>69654448</v>
      </c>
      <c r="E29" s="98">
        <v>69654448</v>
      </c>
      <c r="F29" s="96" t="s">
        <v>412</v>
      </c>
      <c r="G29" s="99">
        <v>800227940.60000002</v>
      </c>
      <c r="H29" s="96" t="s">
        <v>414</v>
      </c>
      <c r="I29" s="96">
        <v>862</v>
      </c>
      <c r="J29" s="97">
        <v>43829</v>
      </c>
      <c r="K29" s="96">
        <v>0</v>
      </c>
      <c r="L29" s="98">
        <v>69654448</v>
      </c>
      <c r="M29" s="98">
        <v>0</v>
      </c>
      <c r="N29" s="98">
        <v>69654448</v>
      </c>
      <c r="O29" s="96">
        <v>0</v>
      </c>
      <c r="P29" s="96">
        <v>1169</v>
      </c>
      <c r="Q29" s="96">
        <v>17</v>
      </c>
      <c r="R29" s="96" t="s">
        <v>82</v>
      </c>
      <c r="S29" s="96" t="s">
        <v>81</v>
      </c>
      <c r="T29" s="96"/>
      <c r="U29" s="96"/>
      <c r="V29" s="96"/>
      <c r="W29" s="96"/>
      <c r="X29" s="96"/>
    </row>
    <row r="30" spans="1:24" x14ac:dyDescent="0.25">
      <c r="A30" s="96">
        <v>1599</v>
      </c>
      <c r="B30" s="97">
        <v>43829</v>
      </c>
      <c r="C30" s="97">
        <v>43829</v>
      </c>
      <c r="D30" s="98">
        <v>14615701</v>
      </c>
      <c r="E30" s="98">
        <v>14615701</v>
      </c>
      <c r="F30" s="96" t="s">
        <v>412</v>
      </c>
      <c r="G30" s="99">
        <v>800224808.79999995</v>
      </c>
      <c r="H30" s="96" t="s">
        <v>415</v>
      </c>
      <c r="I30" s="96">
        <v>862</v>
      </c>
      <c r="J30" s="97">
        <v>43829</v>
      </c>
      <c r="K30" s="96">
        <v>0</v>
      </c>
      <c r="L30" s="98">
        <v>14615701</v>
      </c>
      <c r="M30" s="98">
        <v>0</v>
      </c>
      <c r="N30" s="98">
        <v>14615701</v>
      </c>
      <c r="O30" s="96">
        <v>0</v>
      </c>
      <c r="P30" s="96">
        <v>1173</v>
      </c>
      <c r="Q30" s="96">
        <v>17</v>
      </c>
      <c r="R30" s="96" t="s">
        <v>82</v>
      </c>
      <c r="S30" s="96" t="s">
        <v>81</v>
      </c>
      <c r="T30" s="96"/>
      <c r="U30" s="96"/>
      <c r="V30" s="96"/>
      <c r="W30" s="96"/>
      <c r="X30" s="96"/>
    </row>
    <row r="31" spans="1:24" x14ac:dyDescent="0.25">
      <c r="A31" s="96">
        <v>1600</v>
      </c>
      <c r="B31" s="97">
        <v>43829</v>
      </c>
      <c r="C31" s="97">
        <v>43829</v>
      </c>
      <c r="D31" s="98">
        <v>13061208</v>
      </c>
      <c r="E31" s="98">
        <v>13061208</v>
      </c>
      <c r="F31" s="96" t="s">
        <v>416</v>
      </c>
      <c r="G31" s="99">
        <v>899999284.39999998</v>
      </c>
      <c r="H31" s="96" t="s">
        <v>417</v>
      </c>
      <c r="I31" s="96">
        <v>862</v>
      </c>
      <c r="J31" s="97">
        <v>43829</v>
      </c>
      <c r="K31" s="96">
        <v>0</v>
      </c>
      <c r="L31" s="98">
        <v>13061208</v>
      </c>
      <c r="M31" s="98">
        <v>0</v>
      </c>
      <c r="N31" s="98">
        <v>13061208</v>
      </c>
      <c r="O31" s="96">
        <v>0</v>
      </c>
      <c r="P31" s="96">
        <v>1171</v>
      </c>
      <c r="Q31" s="96">
        <v>14</v>
      </c>
      <c r="R31" s="96" t="s">
        <v>76</v>
      </c>
      <c r="S31" s="96" t="s">
        <v>75</v>
      </c>
      <c r="T31" s="96"/>
      <c r="U31" s="96"/>
      <c r="V31" s="96"/>
      <c r="W31" s="96"/>
      <c r="X31" s="96"/>
    </row>
    <row r="32" spans="1:24" x14ac:dyDescent="0.25">
      <c r="A32" s="96">
        <v>1602</v>
      </c>
      <c r="B32" s="97">
        <v>43830</v>
      </c>
      <c r="C32" s="97">
        <v>43830</v>
      </c>
      <c r="D32" s="98">
        <v>1891373</v>
      </c>
      <c r="E32" s="98">
        <v>1895163</v>
      </c>
      <c r="F32" s="96" t="s">
        <v>418</v>
      </c>
      <c r="G32" s="99">
        <v>900062917.89999998</v>
      </c>
      <c r="H32" s="96" t="s">
        <v>419</v>
      </c>
      <c r="I32" s="96">
        <v>3152</v>
      </c>
      <c r="J32" s="97">
        <v>43830</v>
      </c>
      <c r="K32" s="96">
        <v>0</v>
      </c>
      <c r="L32" s="98">
        <v>1895163</v>
      </c>
      <c r="M32" s="98">
        <v>3790</v>
      </c>
      <c r="N32" s="98">
        <v>1891373</v>
      </c>
      <c r="O32" s="96">
        <v>0</v>
      </c>
      <c r="P32" s="96">
        <v>1070</v>
      </c>
      <c r="Q32" s="96">
        <v>32</v>
      </c>
      <c r="R32" s="96" t="s">
        <v>121</v>
      </c>
      <c r="S32" s="96" t="s">
        <v>120</v>
      </c>
      <c r="T32" s="96"/>
      <c r="U32" s="96"/>
      <c r="V32" s="96"/>
      <c r="W32" s="96"/>
      <c r="X32" s="96"/>
    </row>
    <row r="33" spans="1:24" x14ac:dyDescent="0.25">
      <c r="A33" s="96">
        <v>1603</v>
      </c>
      <c r="B33" s="97">
        <v>43830</v>
      </c>
      <c r="C33" s="97">
        <v>43830</v>
      </c>
      <c r="D33" s="98">
        <v>728926</v>
      </c>
      <c r="E33" s="98">
        <v>764874</v>
      </c>
      <c r="F33" s="96" t="s">
        <v>420</v>
      </c>
      <c r="G33" s="99">
        <v>811009788.79999995</v>
      </c>
      <c r="H33" s="96" t="s">
        <v>421</v>
      </c>
      <c r="I33" s="96">
        <v>12183</v>
      </c>
      <c r="J33" s="97">
        <v>43830</v>
      </c>
      <c r="K33" s="96">
        <v>0</v>
      </c>
      <c r="L33" s="98">
        <v>764874</v>
      </c>
      <c r="M33" s="98">
        <v>35948</v>
      </c>
      <c r="N33" s="98">
        <v>728926</v>
      </c>
      <c r="O33" s="96">
        <v>0</v>
      </c>
      <c r="P33" s="96">
        <v>8</v>
      </c>
      <c r="Q33" s="96">
        <v>32</v>
      </c>
      <c r="R33" s="96" t="s">
        <v>121</v>
      </c>
      <c r="S33" s="96" t="s">
        <v>120</v>
      </c>
      <c r="T33" s="96"/>
      <c r="U33" s="96"/>
      <c r="V33" s="96"/>
      <c r="W33" s="96"/>
      <c r="X33" s="96"/>
    </row>
    <row r="34" spans="1:24" x14ac:dyDescent="0.25">
      <c r="A34" s="96">
        <v>1604</v>
      </c>
      <c r="B34" s="97">
        <v>43830</v>
      </c>
      <c r="C34" s="97">
        <v>43830</v>
      </c>
      <c r="D34" s="98">
        <v>11473150</v>
      </c>
      <c r="E34" s="98">
        <v>12350000</v>
      </c>
      <c r="F34" s="96" t="s">
        <v>422</v>
      </c>
      <c r="G34" s="99">
        <v>8310980.2000000002</v>
      </c>
      <c r="H34" s="96" t="s">
        <v>423</v>
      </c>
      <c r="I34" s="96">
        <v>115658</v>
      </c>
      <c r="J34" s="97">
        <v>43816</v>
      </c>
      <c r="K34" s="96">
        <v>0</v>
      </c>
      <c r="L34" s="98">
        <v>12350000</v>
      </c>
      <c r="M34" s="98">
        <v>876850</v>
      </c>
      <c r="N34" s="98">
        <v>11473150</v>
      </c>
      <c r="O34" s="96">
        <v>0</v>
      </c>
      <c r="P34" s="96">
        <v>1138</v>
      </c>
      <c r="Q34" s="96">
        <v>50</v>
      </c>
      <c r="R34" s="96" t="s">
        <v>188</v>
      </c>
      <c r="S34" s="96" t="s">
        <v>141</v>
      </c>
      <c r="T34" s="96"/>
      <c r="U34" s="96"/>
      <c r="V34" s="96"/>
      <c r="W34" s="96"/>
      <c r="X34" s="96"/>
    </row>
    <row r="35" spans="1:24" x14ac:dyDescent="0.25">
      <c r="A35" s="96">
        <v>1605</v>
      </c>
      <c r="B35" s="97">
        <v>43830</v>
      </c>
      <c r="C35" s="97">
        <v>43830</v>
      </c>
      <c r="D35" s="98">
        <v>14910375</v>
      </c>
      <c r="E35" s="98">
        <v>14910375</v>
      </c>
      <c r="F35" s="96" t="s">
        <v>424</v>
      </c>
      <c r="G35" s="99">
        <v>900425129</v>
      </c>
      <c r="H35" s="96" t="s">
        <v>349</v>
      </c>
      <c r="I35" s="96">
        <v>4624</v>
      </c>
      <c r="J35" s="97">
        <v>43830</v>
      </c>
      <c r="K35" s="96">
        <v>0</v>
      </c>
      <c r="L35" s="98">
        <v>14910375</v>
      </c>
      <c r="M35" s="98">
        <v>0</v>
      </c>
      <c r="N35" s="98">
        <v>14910375</v>
      </c>
      <c r="O35" s="96">
        <v>0</v>
      </c>
      <c r="P35" s="96">
        <v>1174</v>
      </c>
      <c r="Q35" s="96">
        <v>17</v>
      </c>
      <c r="R35" s="96" t="s">
        <v>82</v>
      </c>
      <c r="S35" s="96" t="s">
        <v>81</v>
      </c>
      <c r="T35" s="96"/>
      <c r="U35" s="96"/>
      <c r="V35" s="96"/>
      <c r="W35" s="96"/>
      <c r="X35" s="96"/>
    </row>
    <row r="36" spans="1:24" x14ac:dyDescent="0.25">
      <c r="A36" s="96">
        <v>1612</v>
      </c>
      <c r="B36" s="97">
        <v>43830</v>
      </c>
      <c r="C36" s="97">
        <v>43830</v>
      </c>
      <c r="D36" s="98">
        <v>2046135</v>
      </c>
      <c r="E36" s="98">
        <v>2046135</v>
      </c>
      <c r="F36" s="96" t="s">
        <v>425</v>
      </c>
      <c r="G36" s="99">
        <v>900092385.89999998</v>
      </c>
      <c r="H36" s="96" t="s">
        <v>426</v>
      </c>
      <c r="I36" s="96">
        <v>1046157549</v>
      </c>
      <c r="J36" s="97">
        <v>43830</v>
      </c>
      <c r="K36" s="96">
        <v>0</v>
      </c>
      <c r="L36" s="98">
        <v>86721</v>
      </c>
      <c r="M36" s="98">
        <v>0</v>
      </c>
      <c r="N36" s="98">
        <v>86721</v>
      </c>
      <c r="O36" s="96">
        <v>0</v>
      </c>
      <c r="P36" s="96">
        <v>7</v>
      </c>
      <c r="Q36" s="96">
        <v>26</v>
      </c>
      <c r="R36" s="96" t="s">
        <v>105</v>
      </c>
      <c r="S36" s="96" t="s">
        <v>104</v>
      </c>
      <c r="T36" s="96"/>
      <c r="U36" s="96"/>
      <c r="V36" s="96"/>
      <c r="W36" s="96"/>
      <c r="X36" s="96"/>
    </row>
    <row r="37" spans="1:24" x14ac:dyDescent="0.25">
      <c r="A37" s="96">
        <v>1612</v>
      </c>
      <c r="B37" s="97">
        <v>43830</v>
      </c>
      <c r="C37" s="97">
        <v>43830</v>
      </c>
      <c r="D37" s="98">
        <v>2046135</v>
      </c>
      <c r="E37" s="98">
        <v>2046135</v>
      </c>
      <c r="F37" s="96" t="s">
        <v>425</v>
      </c>
      <c r="G37" s="99">
        <v>900092385.89999998</v>
      </c>
      <c r="H37" s="96" t="s">
        <v>426</v>
      </c>
      <c r="I37" s="96">
        <v>1429080462</v>
      </c>
      <c r="J37" s="97">
        <v>43825</v>
      </c>
      <c r="K37" s="96">
        <v>5902</v>
      </c>
      <c r="L37" s="98">
        <v>42793</v>
      </c>
      <c r="M37" s="98">
        <v>0</v>
      </c>
      <c r="N37" s="98">
        <v>42793</v>
      </c>
      <c r="O37" s="96">
        <v>0</v>
      </c>
      <c r="P37" s="96">
        <v>7</v>
      </c>
      <c r="Q37" s="96">
        <v>26</v>
      </c>
      <c r="R37" s="96" t="s">
        <v>105</v>
      </c>
      <c r="S37" s="96" t="s">
        <v>104</v>
      </c>
      <c r="T37" s="96"/>
      <c r="U37" s="96"/>
      <c r="V37" s="96"/>
      <c r="W37" s="96"/>
      <c r="X37" s="96"/>
    </row>
    <row r="38" spans="1:24" x14ac:dyDescent="0.25">
      <c r="A38" s="96">
        <v>1612</v>
      </c>
      <c r="B38" s="97">
        <v>43830</v>
      </c>
      <c r="C38" s="97">
        <v>43830</v>
      </c>
      <c r="D38" s="98">
        <v>2046135</v>
      </c>
      <c r="E38" s="98">
        <v>2046135</v>
      </c>
      <c r="F38" s="96" t="s">
        <v>425</v>
      </c>
      <c r="G38" s="99">
        <v>900092385.89999998</v>
      </c>
      <c r="H38" s="96" t="s">
        <v>426</v>
      </c>
      <c r="I38" s="96">
        <v>1429080960</v>
      </c>
      <c r="J38" s="97">
        <v>43825</v>
      </c>
      <c r="K38" s="96">
        <v>83567</v>
      </c>
      <c r="L38" s="98">
        <v>605858</v>
      </c>
      <c r="M38" s="98">
        <v>0</v>
      </c>
      <c r="N38" s="98">
        <v>605858</v>
      </c>
      <c r="O38" s="96">
        <v>0</v>
      </c>
      <c r="P38" s="96">
        <v>7</v>
      </c>
      <c r="Q38" s="96">
        <v>26</v>
      </c>
      <c r="R38" s="96" t="s">
        <v>105</v>
      </c>
      <c r="S38" s="96" t="s">
        <v>104</v>
      </c>
      <c r="T38" s="96"/>
      <c r="U38" s="96"/>
      <c r="V38" s="96"/>
      <c r="W38" s="96"/>
      <c r="X38" s="96"/>
    </row>
    <row r="39" spans="1:24" x14ac:dyDescent="0.25">
      <c r="A39" s="96">
        <v>1612</v>
      </c>
      <c r="B39" s="97">
        <v>43830</v>
      </c>
      <c r="C39" s="97">
        <v>43830</v>
      </c>
      <c r="D39" s="98">
        <v>2046135</v>
      </c>
      <c r="E39" s="98">
        <v>2046135</v>
      </c>
      <c r="F39" s="96" t="s">
        <v>425</v>
      </c>
      <c r="G39" s="99">
        <v>900092385.89999998</v>
      </c>
      <c r="H39" s="96" t="s">
        <v>426</v>
      </c>
      <c r="I39" s="96">
        <v>1429081498</v>
      </c>
      <c r="J39" s="97">
        <v>43825</v>
      </c>
      <c r="K39" s="96">
        <v>62496</v>
      </c>
      <c r="L39" s="98">
        <v>453096</v>
      </c>
      <c r="M39" s="98">
        <v>0</v>
      </c>
      <c r="N39" s="98">
        <v>453096</v>
      </c>
      <c r="O39" s="96">
        <v>0</v>
      </c>
      <c r="P39" s="96">
        <v>7</v>
      </c>
      <c r="Q39" s="96">
        <v>26</v>
      </c>
      <c r="R39" s="96" t="s">
        <v>105</v>
      </c>
      <c r="S39" s="96" t="s">
        <v>104</v>
      </c>
      <c r="T39" s="96"/>
      <c r="U39" s="96"/>
      <c r="V39" s="96"/>
      <c r="W39" s="96"/>
      <c r="X39" s="96"/>
    </row>
    <row r="40" spans="1:24" x14ac:dyDescent="0.25">
      <c r="A40" s="96">
        <v>1612</v>
      </c>
      <c r="B40" s="97">
        <v>43830</v>
      </c>
      <c r="C40" s="97">
        <v>43830</v>
      </c>
      <c r="D40" s="98">
        <v>2046135</v>
      </c>
      <c r="E40" s="98">
        <v>2046135</v>
      </c>
      <c r="F40" s="96" t="s">
        <v>425</v>
      </c>
      <c r="G40" s="99">
        <v>900092385.89999998</v>
      </c>
      <c r="H40" s="96" t="s">
        <v>426</v>
      </c>
      <c r="I40" s="96">
        <v>1429088832</v>
      </c>
      <c r="J40" s="97">
        <v>43825</v>
      </c>
      <c r="K40" s="96">
        <v>136938</v>
      </c>
      <c r="L40" s="98">
        <v>857667</v>
      </c>
      <c r="M40" s="98">
        <v>0</v>
      </c>
      <c r="N40" s="98">
        <v>857667</v>
      </c>
      <c r="O40" s="96">
        <v>0</v>
      </c>
      <c r="P40" s="96">
        <v>7</v>
      </c>
      <c r="Q40" s="96">
        <v>26</v>
      </c>
      <c r="R40" s="96" t="s">
        <v>105</v>
      </c>
      <c r="S40" s="96" t="s">
        <v>104</v>
      </c>
      <c r="T40" s="96"/>
      <c r="U40" s="96"/>
      <c r="V40" s="96"/>
      <c r="W40" s="96"/>
      <c r="X40" s="96"/>
    </row>
    <row r="41" spans="1:24" x14ac:dyDescent="0.25">
      <c r="A41" s="96">
        <v>1613</v>
      </c>
      <c r="B41" s="97">
        <v>43830</v>
      </c>
      <c r="C41" s="97">
        <v>43830</v>
      </c>
      <c r="D41" s="98">
        <v>1884011</v>
      </c>
      <c r="E41" s="98">
        <v>1887787</v>
      </c>
      <c r="F41" s="96" t="s">
        <v>418</v>
      </c>
      <c r="G41" s="99">
        <v>900062917.89999998</v>
      </c>
      <c r="H41" s="96" t="s">
        <v>419</v>
      </c>
      <c r="I41" s="96">
        <v>3150</v>
      </c>
      <c r="J41" s="97">
        <v>43830</v>
      </c>
      <c r="K41" s="96">
        <v>0</v>
      </c>
      <c r="L41" s="98">
        <v>1887787</v>
      </c>
      <c r="M41" s="98">
        <v>3776</v>
      </c>
      <c r="N41" s="98">
        <v>1884011</v>
      </c>
      <c r="O41" s="96">
        <v>0</v>
      </c>
      <c r="P41" s="96">
        <v>1070</v>
      </c>
      <c r="Q41" s="96">
        <v>32</v>
      </c>
      <c r="R41" s="96" t="s">
        <v>121</v>
      </c>
      <c r="S41" s="96" t="s">
        <v>120</v>
      </c>
      <c r="T41" s="96"/>
      <c r="U41" s="96"/>
      <c r="V41" s="96"/>
      <c r="W41" s="96"/>
      <c r="X41" s="96"/>
    </row>
  </sheetData>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gastos</vt:lpstr>
      <vt:lpstr>vigencia</vt:lpstr>
      <vt:lpstr>poai</vt:lpstr>
      <vt:lpstr>reserva</vt:lpstr>
      <vt:lpstr>ctas por pagar</vt:lpstr>
      <vt:lpstr>Hoja1</vt:lpstr>
      <vt:lpstr>Hoja3</vt:lpstr>
      <vt:lpstr>ej_res</vt:lpstr>
      <vt:lpstr>ej_cxp</vt:lpstr>
      <vt:lpstr>CIERRE</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Zutta</dc:creator>
  <cp:lastModifiedBy>Sandra Patricia Zutta</cp:lastModifiedBy>
  <dcterms:created xsi:type="dcterms:W3CDTF">2019-11-06T17:52:48Z</dcterms:created>
  <dcterms:modified xsi:type="dcterms:W3CDTF">2022-02-16T14:46:05Z</dcterms:modified>
</cp:coreProperties>
</file>